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/>
  <xr:revisionPtr revIDLastSave="0" documentId="8_{8149F484-279A-4C0D-98DF-89A7529FEA87}" xr6:coauthVersionLast="47" xr6:coauthVersionMax="47" xr10:uidLastSave="{00000000-0000-0000-0000-000000000000}"/>
  <bookViews>
    <workbookView xWindow="-120" yWindow="-120" windowWidth="29040" windowHeight="15840" tabRatio="699" xr2:uid="{00000000-000D-0000-FFFF-FFFF00000000}"/>
  </bookViews>
  <sheets>
    <sheet name="Enkel beregning" sheetId="5" r:id="rId1"/>
    <sheet name="Sammenligning av løsninger" sheetId="15" r:id="rId2"/>
    <sheet name="Armatur Liste" sheetId="13" r:id="rId3"/>
    <sheet name="Samlet" sheetId="14" r:id="rId4"/>
    <sheet name="L-faktor" sheetId="12" state="hidden" r:id="rId5"/>
    <sheet name="Netto LED Retrofit UDEN TILSKUD" sheetId="9" state="hidden" r:id="rId6"/>
    <sheet name="Sammenligning - Energiberegning" sheetId="3" state="hidden" r:id="rId7"/>
    <sheet name="Indst. for centrale målepunkter" sheetId="4" state="hidden" r:id="rId8"/>
    <sheet name="Beregninger" sheetId="2" state="hidden" r:id="rId9"/>
  </sheets>
  <externalReferences>
    <externalReference r:id="rId10"/>
  </externalReferences>
  <definedNames>
    <definedName name="lstMetrics" localSheetId="2">OFFSET('Armatur Liste'!$B$8:$B$44,0,0,COUNTA('Armatur Liste'!$B$8:$B$44))</definedName>
    <definedName name="lstMetrics" localSheetId="0">OFFSET('Enkel beregning'!$B$7:$B$43,0,0,COUNTA('Enkel beregning'!$B$7:$B$43))</definedName>
    <definedName name="lstMetrics" localSheetId="4">OFFSET(#REF!,0,0,COUNTA(#REF!))</definedName>
    <definedName name="lstMetrics" localSheetId="5">OFFSET('Netto LED Retrofit UDEN TILSKUD'!$C$6:$C$36,0,0,COUNTA('Netto LED Retrofit UDEN TILSKUD'!$C$6:$C$36))</definedName>
    <definedName name="lstMetrics" localSheetId="3">OFFSET(Samlet!$B$7:$B$40,0,0,COUNTA(Samlet!$B$7:$B$40))</definedName>
    <definedName name="lstMetrics" localSheetId="1">OFFSET('Sammenligning av løsninger'!$B$7:$B$43,0,0,COUNTA('Sammenligning av løsninger'!$B$7:$B$43))</definedName>
    <definedName name="lstMetrics">OFFSET(#REF!,0,0,COUNTA(#REF!))</definedName>
    <definedName name="lstYears" localSheetId="2">OFFSET('Armatur Liste'!$A$6:$I$6,0,1,1,COUNTA('Armatur Liste'!$A$6:$I$6)-1)</definedName>
    <definedName name="lstYears" localSheetId="0">OFFSET('Enkel beregning'!$A$5:$F$5,0,1,1,COUNTA('Enkel beregning'!$A$5:$F$5)-1)</definedName>
    <definedName name="lstYears" localSheetId="4">OFFSET(#REF!,0,1,1,COUNTA(#REF!)-1)</definedName>
    <definedName name="lstYears" localSheetId="5">OFFSET('Netto LED Retrofit UDEN TILSKUD'!$C$4:$G$4,0,1,1,COUNTA('Netto LED Retrofit UDEN TILSKUD'!$C$4:$G$4)-1)</definedName>
    <definedName name="lstYears" localSheetId="3">OFFSET(Samlet!$B$5:$F$5,0,1,1,COUNTA(Samlet!$B$5:$F$5)-1)</definedName>
    <definedName name="lstYears" localSheetId="1">OFFSET('Sammenligning av løsninger'!$A$5:$F$5,0,1,1,COUNTA('Sammenligning av løsninger'!$A$5:$F$5)-1)</definedName>
    <definedName name="lstYears">OFFSET(#REF!,0,1,1,COUNTA(#REF!)-1)</definedName>
    <definedName name="SelectedYear" localSheetId="4">'[1]Sammenligning - Energiberegning'!$K$2</definedName>
    <definedName name="SelectedYear">'Sammenligning - Energiberegning'!$K$2</definedName>
    <definedName name="_xlnm.Print_Area" localSheetId="2">'Armatur Liste'!$A$2:$V$46</definedName>
    <definedName name="_xlnm.Print_Area" localSheetId="0">'Enkel beregning'!$A$2:$F$72</definedName>
    <definedName name="_xlnm.Print_Area" localSheetId="3">Samlet!$A$2:$F$69</definedName>
    <definedName name="_xlnm.Print_Area" localSheetId="1">'Sammenligning av løsninger'!$A$2:$F$72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15" l="1"/>
  <c r="C8" i="15"/>
  <c r="E23" i="13" l="1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D23" i="13"/>
  <c r="F22" i="15"/>
  <c r="C18" i="15"/>
  <c r="D18" i="15"/>
  <c r="C17" i="15"/>
  <c r="D17" i="15"/>
  <c r="C24" i="14" l="1"/>
  <c r="Z21" i="13"/>
  <c r="Z22" i="13"/>
  <c r="E21" i="13"/>
  <c r="E24" i="13" s="1"/>
  <c r="F21" i="13"/>
  <c r="G21" i="13"/>
  <c r="G24" i="13" s="1"/>
  <c r="H21" i="13"/>
  <c r="I21" i="13"/>
  <c r="I24" i="13" s="1"/>
  <c r="J21" i="13"/>
  <c r="K21" i="13"/>
  <c r="K24" i="13" s="1"/>
  <c r="L21" i="13"/>
  <c r="M21" i="13"/>
  <c r="M24" i="13" s="1"/>
  <c r="N21" i="13"/>
  <c r="O21" i="13"/>
  <c r="O24" i="13" s="1"/>
  <c r="P21" i="13"/>
  <c r="Q21" i="13"/>
  <c r="Q24" i="13" s="1"/>
  <c r="R21" i="13"/>
  <c r="S21" i="13"/>
  <c r="S24" i="13" s="1"/>
  <c r="T21" i="13"/>
  <c r="U21" i="13"/>
  <c r="U24" i="13" s="1"/>
  <c r="V21" i="13"/>
  <c r="W21" i="13"/>
  <c r="W24" i="13" s="1"/>
  <c r="X21" i="13"/>
  <c r="Y21" i="13"/>
  <c r="Y24" i="13" s="1"/>
  <c r="AA21" i="13"/>
  <c r="AA24" i="13" s="1"/>
  <c r="AB21" i="13"/>
  <c r="AC21" i="13"/>
  <c r="AC24" i="13" s="1"/>
  <c r="AD21" i="13"/>
  <c r="AE21" i="13"/>
  <c r="AE24" i="13" s="1"/>
  <c r="AF21" i="13"/>
  <c r="AG21" i="13"/>
  <c r="AG24" i="13" s="1"/>
  <c r="AH21" i="13"/>
  <c r="AI21" i="13"/>
  <c r="AI24" i="13" s="1"/>
  <c r="AJ21" i="13"/>
  <c r="AK21" i="13"/>
  <c r="AK24" i="13" s="1"/>
  <c r="AL21" i="13"/>
  <c r="AM21" i="13"/>
  <c r="AM24" i="13" s="1"/>
  <c r="AN21" i="13"/>
  <c r="AO21" i="13"/>
  <c r="AO24" i="13" s="1"/>
  <c r="AP21" i="13"/>
  <c r="D21" i="13"/>
  <c r="C21" i="13"/>
  <c r="C24" i="13" s="1"/>
  <c r="F20" i="15"/>
  <c r="E20" i="15"/>
  <c r="D12" i="15"/>
  <c r="C20" i="5"/>
  <c r="C23" i="5" s="1"/>
  <c r="C21" i="5"/>
  <c r="C22" i="5" s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AI7" i="13"/>
  <c r="AJ7" i="13"/>
  <c r="AK7" i="13"/>
  <c r="AL7" i="13"/>
  <c r="AM7" i="13"/>
  <c r="AN7" i="13"/>
  <c r="AO7" i="13"/>
  <c r="AP7" i="13"/>
  <c r="D7" i="13"/>
  <c r="C7" i="13"/>
  <c r="D6" i="5"/>
  <c r="D53" i="5" s="1"/>
  <c r="D49" i="13"/>
  <c r="D50" i="13"/>
  <c r="F49" i="13"/>
  <c r="F50" i="13"/>
  <c r="H49" i="13"/>
  <c r="H50" i="13"/>
  <c r="J49" i="13"/>
  <c r="J50" i="13"/>
  <c r="J51" i="13" s="1"/>
  <c r="L49" i="13"/>
  <c r="L50" i="13"/>
  <c r="N49" i="13"/>
  <c r="N50" i="13"/>
  <c r="P49" i="13"/>
  <c r="P50" i="13"/>
  <c r="R49" i="13"/>
  <c r="R50" i="13"/>
  <c r="T49" i="13"/>
  <c r="T50" i="13"/>
  <c r="V49" i="13"/>
  <c r="V50" i="13"/>
  <c r="X49" i="13"/>
  <c r="X50" i="13"/>
  <c r="Z49" i="13"/>
  <c r="Z50" i="13"/>
  <c r="AB49" i="13"/>
  <c r="AB50" i="13"/>
  <c r="AD49" i="13"/>
  <c r="AD50" i="13"/>
  <c r="AF49" i="13"/>
  <c r="AF50" i="13"/>
  <c r="AH49" i="13"/>
  <c r="AH50" i="13"/>
  <c r="AJ49" i="13"/>
  <c r="AJ50" i="13"/>
  <c r="AL49" i="13"/>
  <c r="AL50" i="13"/>
  <c r="AN49" i="13"/>
  <c r="AN50" i="13"/>
  <c r="AP49" i="13"/>
  <c r="AP50" i="13"/>
  <c r="D14" i="13"/>
  <c r="D30" i="13" s="1"/>
  <c r="D34" i="13" s="1"/>
  <c r="X43" i="13"/>
  <c r="W30" i="13"/>
  <c r="W34" i="13" s="1"/>
  <c r="X22" i="13"/>
  <c r="W22" i="13"/>
  <c r="C22" i="13"/>
  <c r="C23" i="13" s="1"/>
  <c r="X14" i="13"/>
  <c r="X30" i="13" s="1"/>
  <c r="X34" i="13" s="1"/>
  <c r="AP43" i="13"/>
  <c r="AN43" i="13"/>
  <c r="AL43" i="13"/>
  <c r="AJ43" i="13"/>
  <c r="AH43" i="13"/>
  <c r="AF43" i="13"/>
  <c r="AD43" i="13"/>
  <c r="AB43" i="13"/>
  <c r="Z43" i="13"/>
  <c r="AO30" i="13"/>
  <c r="AO34" i="13" s="1"/>
  <c r="AM30" i="13"/>
  <c r="AM34" i="13" s="1"/>
  <c r="AK30" i="13"/>
  <c r="AK34" i="13" s="1"/>
  <c r="AI30" i="13"/>
  <c r="AI34" i="13" s="1"/>
  <c r="Y30" i="13"/>
  <c r="Y34" i="13" s="1"/>
  <c r="AP31" i="13"/>
  <c r="AP32" i="13" s="1"/>
  <c r="AN31" i="13"/>
  <c r="AN32" i="13" s="1"/>
  <c r="AL31" i="13"/>
  <c r="AL32" i="13" s="1"/>
  <c r="AJ31" i="13"/>
  <c r="AJ32" i="13" s="1"/>
  <c r="AH31" i="13"/>
  <c r="AH32" i="13" s="1"/>
  <c r="AF31" i="13"/>
  <c r="AF32" i="13" s="1"/>
  <c r="AD31" i="13"/>
  <c r="AD32" i="13" s="1"/>
  <c r="AB31" i="13"/>
  <c r="AB32" i="13" s="1"/>
  <c r="Z31" i="13"/>
  <c r="Z32" i="13" s="1"/>
  <c r="X31" i="13"/>
  <c r="X32" i="13" s="1"/>
  <c r="AG30" i="13"/>
  <c r="AG34" i="13" s="1"/>
  <c r="AE30" i="13"/>
  <c r="AE34" i="13" s="1"/>
  <c r="AC30" i="13"/>
  <c r="AC34" i="13" s="1"/>
  <c r="AA30" i="13"/>
  <c r="AA34" i="13" s="1"/>
  <c r="AC22" i="13"/>
  <c r="AA22" i="13"/>
  <c r="Y22" i="13"/>
  <c r="AP22" i="13"/>
  <c r="AP23" i="13" s="1"/>
  <c r="AO22" i="13"/>
  <c r="AO23" i="13" s="1"/>
  <c r="AN22" i="13"/>
  <c r="AM22" i="13"/>
  <c r="AL22" i="13"/>
  <c r="AK22" i="13"/>
  <c r="AJ22" i="13"/>
  <c r="AI22" i="13"/>
  <c r="AH22" i="13"/>
  <c r="AG22" i="13"/>
  <c r="AF22" i="13"/>
  <c r="AE22" i="13"/>
  <c r="AD22" i="13"/>
  <c r="AB22" i="13"/>
  <c r="AP15" i="13"/>
  <c r="AN15" i="13"/>
  <c r="AL15" i="13"/>
  <c r="AJ15" i="13"/>
  <c r="AH15" i="13"/>
  <c r="AF15" i="13"/>
  <c r="AD15" i="13"/>
  <c r="AB15" i="13"/>
  <c r="Z15" i="13"/>
  <c r="X15" i="13"/>
  <c r="AP14" i="13"/>
  <c r="AP30" i="13"/>
  <c r="AP34" i="13" s="1"/>
  <c r="AN14" i="13"/>
  <c r="AN30" i="13" s="1"/>
  <c r="AN34" i="13" s="1"/>
  <c r="AL14" i="13"/>
  <c r="AL30" i="13" s="1"/>
  <c r="AL34" i="13" s="1"/>
  <c r="AJ14" i="13"/>
  <c r="AJ30" i="13" s="1"/>
  <c r="AJ34" i="13" s="1"/>
  <c r="AH14" i="13"/>
  <c r="AF14" i="13"/>
  <c r="AF30" i="13" s="1"/>
  <c r="AF34" i="13" s="1"/>
  <c r="AD14" i="13"/>
  <c r="AD30" i="13" s="1"/>
  <c r="AD34" i="13" s="1"/>
  <c r="AB14" i="13"/>
  <c r="AB30" i="13" s="1"/>
  <c r="AB34" i="13" s="1"/>
  <c r="Z14" i="13"/>
  <c r="Z30" i="13" s="1"/>
  <c r="Z34" i="13" s="1"/>
  <c r="C29" i="5"/>
  <c r="C33" i="5" s="1"/>
  <c r="E30" i="13"/>
  <c r="E34" i="13" s="1"/>
  <c r="G30" i="13"/>
  <c r="G34" i="13" s="1"/>
  <c r="I30" i="13"/>
  <c r="I34" i="13" s="1"/>
  <c r="K30" i="13"/>
  <c r="K34" i="13" s="1"/>
  <c r="M30" i="13"/>
  <c r="M34" i="13" s="1"/>
  <c r="O30" i="13"/>
  <c r="O34" i="13" s="1"/>
  <c r="Q30" i="13"/>
  <c r="Q34" i="13" s="1"/>
  <c r="S30" i="13"/>
  <c r="S34" i="13" s="1"/>
  <c r="U30" i="13"/>
  <c r="U34" i="13" s="1"/>
  <c r="C30" i="13"/>
  <c r="C34" i="13" s="1"/>
  <c r="D29" i="5"/>
  <c r="C6" i="5"/>
  <c r="C53" i="5" s="1"/>
  <c r="E21" i="15"/>
  <c r="E22" i="15" s="1"/>
  <c r="F21" i="15"/>
  <c r="D16" i="15"/>
  <c r="E16" i="15" s="1"/>
  <c r="D15" i="15"/>
  <c r="E15" i="15" s="1"/>
  <c r="D13" i="15"/>
  <c r="E13" i="15" s="1"/>
  <c r="D10" i="15"/>
  <c r="D9" i="15"/>
  <c r="C7" i="15"/>
  <c r="C42" i="15" s="1"/>
  <c r="C15" i="15"/>
  <c r="C16" i="15"/>
  <c r="C14" i="15"/>
  <c r="C13" i="15"/>
  <c r="C11" i="15"/>
  <c r="C12" i="15"/>
  <c r="C10" i="15"/>
  <c r="C9" i="15"/>
  <c r="C6" i="15"/>
  <c r="C53" i="15" s="1"/>
  <c r="C5" i="15"/>
  <c r="AH30" i="13"/>
  <c r="AH34" i="13" s="1"/>
  <c r="J43" i="13"/>
  <c r="H43" i="13"/>
  <c r="F43" i="13"/>
  <c r="D22" i="13"/>
  <c r="F22" i="13"/>
  <c r="H22" i="13"/>
  <c r="J22" i="13"/>
  <c r="E22" i="13"/>
  <c r="G22" i="13"/>
  <c r="I22" i="13"/>
  <c r="V43" i="13"/>
  <c r="V22" i="13"/>
  <c r="V14" i="13"/>
  <c r="V30" i="13" s="1"/>
  <c r="V34" i="13" s="1"/>
  <c r="V15" i="13"/>
  <c r="U22" i="13"/>
  <c r="V31" i="13"/>
  <c r="V32" i="13" s="1"/>
  <c r="T43" i="13"/>
  <c r="T22" i="13"/>
  <c r="T14" i="13"/>
  <c r="T30" i="13" s="1"/>
  <c r="T34" i="13" s="1"/>
  <c r="T15" i="13"/>
  <c r="S22" i="13"/>
  <c r="T31" i="13"/>
  <c r="T32" i="13" s="1"/>
  <c r="R43" i="13"/>
  <c r="R22" i="13"/>
  <c r="R14" i="13"/>
  <c r="R30" i="13" s="1"/>
  <c r="R34" i="13" s="1"/>
  <c r="R15" i="13"/>
  <c r="Q22" i="13"/>
  <c r="R31" i="13"/>
  <c r="R32" i="13" s="1"/>
  <c r="P43" i="13"/>
  <c r="P22" i="13"/>
  <c r="P14" i="13"/>
  <c r="P30" i="13" s="1"/>
  <c r="P34" i="13" s="1"/>
  <c r="P15" i="13"/>
  <c r="O22" i="13"/>
  <c r="P31" i="13"/>
  <c r="P32" i="13" s="1"/>
  <c r="N43" i="13"/>
  <c r="N22" i="13"/>
  <c r="N14" i="13"/>
  <c r="N30" i="13" s="1"/>
  <c r="N34" i="13" s="1"/>
  <c r="N15" i="13"/>
  <c r="M22" i="13"/>
  <c r="N31" i="13"/>
  <c r="N32" i="13" s="1"/>
  <c r="L43" i="13"/>
  <c r="L22" i="13"/>
  <c r="L14" i="13"/>
  <c r="L30" i="13" s="1"/>
  <c r="L34" i="13" s="1"/>
  <c r="L15" i="13"/>
  <c r="K22" i="13"/>
  <c r="L31" i="13"/>
  <c r="L32" i="13" s="1"/>
  <c r="J14" i="13"/>
  <c r="J30" i="13" s="1"/>
  <c r="J34" i="13" s="1"/>
  <c r="J15" i="13"/>
  <c r="J31" i="13"/>
  <c r="J32" i="13" s="1"/>
  <c r="H14" i="13"/>
  <c r="H30" i="13" s="1"/>
  <c r="H34" i="13" s="1"/>
  <c r="H15" i="13"/>
  <c r="H31" i="13"/>
  <c r="H32" i="13" s="1"/>
  <c r="F14" i="13"/>
  <c r="F30" i="13" s="1"/>
  <c r="F34" i="13" s="1"/>
  <c r="F15" i="13"/>
  <c r="F31" i="13"/>
  <c r="F32" i="13" s="1"/>
  <c r="D15" i="13"/>
  <c r="D43" i="13"/>
  <c r="E42" i="15"/>
  <c r="E50" i="15" s="1"/>
  <c r="F42" i="15"/>
  <c r="F50" i="15" s="1"/>
  <c r="D20" i="5"/>
  <c r="D23" i="5" s="1"/>
  <c r="D14" i="5"/>
  <c r="D14" i="15" s="1"/>
  <c r="F6" i="15"/>
  <c r="F53" i="15"/>
  <c r="E6" i="15"/>
  <c r="E53" i="15" s="1"/>
  <c r="D6" i="15"/>
  <c r="D53" i="15" s="1"/>
  <c r="C55" i="15"/>
  <c r="C56" i="15"/>
  <c r="C57" i="15" s="1"/>
  <c r="C58" i="15" s="1"/>
  <c r="C59" i="15" s="1"/>
  <c r="C60" i="15" s="1"/>
  <c r="C61" i="15" s="1"/>
  <c r="C62" i="15" s="1"/>
  <c r="C63" i="15" s="1"/>
  <c r="F30" i="15"/>
  <c r="F31" i="15" s="1"/>
  <c r="E30" i="15"/>
  <c r="E31" i="15" s="1"/>
  <c r="D30" i="15"/>
  <c r="D31" i="13"/>
  <c r="D32" i="13" s="1"/>
  <c r="F39" i="14"/>
  <c r="F47" i="14"/>
  <c r="F20" i="14"/>
  <c r="E13" i="14"/>
  <c r="F13" i="14"/>
  <c r="F21" i="14"/>
  <c r="F14" i="14"/>
  <c r="F23" i="14"/>
  <c r="F26" i="14"/>
  <c r="F30" i="14"/>
  <c r="F32" i="14"/>
  <c r="E7" i="14"/>
  <c r="E39" i="14"/>
  <c r="E47" i="14"/>
  <c r="E20" i="14"/>
  <c r="E21" i="14"/>
  <c r="E14" i="14"/>
  <c r="E23" i="14"/>
  <c r="E15" i="14"/>
  <c r="E16" i="14"/>
  <c r="E26" i="14"/>
  <c r="E30" i="14"/>
  <c r="E32" i="14"/>
  <c r="C52" i="14"/>
  <c r="C53" i="14"/>
  <c r="C54" i="14"/>
  <c r="C55" i="14"/>
  <c r="C56" i="14"/>
  <c r="C57" i="14"/>
  <c r="C58" i="14"/>
  <c r="C59" i="14"/>
  <c r="C60" i="14"/>
  <c r="F50" i="14"/>
  <c r="E50" i="14"/>
  <c r="F46" i="14"/>
  <c r="E46" i="14"/>
  <c r="F27" i="14"/>
  <c r="F28" i="14"/>
  <c r="E27" i="14"/>
  <c r="E28" i="14" s="1"/>
  <c r="D27" i="14"/>
  <c r="D28" i="14"/>
  <c r="F20" i="5"/>
  <c r="E13" i="5"/>
  <c r="F13" i="5" s="1"/>
  <c r="E15" i="5"/>
  <c r="E16" i="5"/>
  <c r="F14" i="5"/>
  <c r="E14" i="5"/>
  <c r="F42" i="5"/>
  <c r="F50" i="5" s="1"/>
  <c r="D30" i="5"/>
  <c r="H3" i="12"/>
  <c r="E30" i="5"/>
  <c r="H5" i="12"/>
  <c r="F30" i="5"/>
  <c r="F31" i="5" s="1"/>
  <c r="H4" i="12"/>
  <c r="H9" i="12"/>
  <c r="H10" i="12"/>
  <c r="H11" i="12"/>
  <c r="H15" i="12"/>
  <c r="H16" i="12"/>
  <c r="H17" i="12"/>
  <c r="H21" i="12"/>
  <c r="H22" i="12"/>
  <c r="H23" i="12"/>
  <c r="H27" i="12"/>
  <c r="H28" i="12"/>
  <c r="H29" i="12"/>
  <c r="H33" i="12"/>
  <c r="H34" i="12"/>
  <c r="H35" i="12"/>
  <c r="H39" i="12"/>
  <c r="H40" i="12"/>
  <c r="H41" i="12"/>
  <c r="H45" i="12"/>
  <c r="H46" i="12"/>
  <c r="H47" i="12"/>
  <c r="H51" i="12"/>
  <c r="H52" i="12"/>
  <c r="H53" i="12"/>
  <c r="G11" i="9"/>
  <c r="D46" i="9"/>
  <c r="D47" i="9"/>
  <c r="D48" i="9"/>
  <c r="D49" i="9"/>
  <c r="D50" i="9"/>
  <c r="D51" i="9"/>
  <c r="D52" i="9"/>
  <c r="D53" i="9"/>
  <c r="D54" i="9"/>
  <c r="G44" i="9"/>
  <c r="F44" i="9"/>
  <c r="E44" i="9"/>
  <c r="D44" i="9"/>
  <c r="G30" i="9"/>
  <c r="D22" i="9"/>
  <c r="E14" i="9"/>
  <c r="F14" i="9"/>
  <c r="E13" i="9"/>
  <c r="E12" i="9"/>
  <c r="G12" i="9"/>
  <c r="E11" i="9"/>
  <c r="G22" i="9"/>
  <c r="F10" i="9"/>
  <c r="D10" i="9"/>
  <c r="F9" i="9"/>
  <c r="F8" i="9"/>
  <c r="D8" i="9"/>
  <c r="D6" i="9"/>
  <c r="E22" i="9"/>
  <c r="D16" i="9"/>
  <c r="D17" i="9"/>
  <c r="D18" i="9"/>
  <c r="F12" i="9"/>
  <c r="D23" i="9"/>
  <c r="F13" i="9"/>
  <c r="E6" i="9"/>
  <c r="F11" i="9"/>
  <c r="F22" i="9"/>
  <c r="E23" i="9"/>
  <c r="E35" i="9"/>
  <c r="E41" i="9"/>
  <c r="D19" i="9"/>
  <c r="D25" i="9"/>
  <c r="E16" i="9"/>
  <c r="E17" i="9"/>
  <c r="G6" i="9"/>
  <c r="F6" i="9"/>
  <c r="F16" i="9"/>
  <c r="F17" i="9"/>
  <c r="F19" i="9"/>
  <c r="F18" i="9"/>
  <c r="F37" i="9"/>
  <c r="G23" i="9"/>
  <c r="G16" i="9"/>
  <c r="G17" i="9"/>
  <c r="E19" i="9"/>
  <c r="E18" i="9"/>
  <c r="E37" i="9"/>
  <c r="D41" i="9"/>
  <c r="D26" i="9"/>
  <c r="D42" i="9"/>
  <c r="D40" i="9"/>
  <c r="F23" i="9"/>
  <c r="F35" i="9"/>
  <c r="F25" i="9"/>
  <c r="F20" i="9"/>
  <c r="E25" i="9"/>
  <c r="E20" i="9"/>
  <c r="G19" i="9"/>
  <c r="G18" i="9"/>
  <c r="F41" i="9"/>
  <c r="C55" i="5"/>
  <c r="C56" i="5" s="1"/>
  <c r="C57" i="5" s="1"/>
  <c r="C58" i="5" s="1"/>
  <c r="C59" i="5" s="1"/>
  <c r="C60" i="5" s="1"/>
  <c r="C61" i="5" s="1"/>
  <c r="C62" i="5" s="1"/>
  <c r="C63" i="5" s="1"/>
  <c r="F53" i="5"/>
  <c r="E53" i="5"/>
  <c r="F15" i="3"/>
  <c r="D15" i="3"/>
  <c r="B39" i="2"/>
  <c r="B40" i="3"/>
  <c r="A32" i="2"/>
  <c r="A33" i="2"/>
  <c r="A34" i="2"/>
  <c r="A35" i="2"/>
  <c r="A36" i="2"/>
  <c r="A37" i="2"/>
  <c r="A38" i="2"/>
  <c r="A39" i="2"/>
  <c r="B15" i="2"/>
  <c r="B16" i="3"/>
  <c r="B16" i="2"/>
  <c r="B17" i="2"/>
  <c r="B18" i="2"/>
  <c r="B19" i="2"/>
  <c r="B20" i="3"/>
  <c r="B20" i="2"/>
  <c r="B21" i="3"/>
  <c r="B21" i="2"/>
  <c r="B22" i="2"/>
  <c r="B23" i="3"/>
  <c r="B23" i="2"/>
  <c r="B24" i="2"/>
  <c r="B25" i="2"/>
  <c r="B26" i="2"/>
  <c r="B27" i="2"/>
  <c r="B28" i="2"/>
  <c r="B29" i="3"/>
  <c r="B29" i="2"/>
  <c r="B9" i="2"/>
  <c r="A9" i="2"/>
  <c r="B10" i="2"/>
  <c r="A10" i="2"/>
  <c r="B11" i="2"/>
  <c r="A11" i="2"/>
  <c r="B12" i="2"/>
  <c r="A12" i="2"/>
  <c r="B8" i="2"/>
  <c r="B7" i="3"/>
  <c r="B17" i="3"/>
  <c r="B19" i="3"/>
  <c r="F19" i="3"/>
  <c r="B25" i="3"/>
  <c r="D25" i="3"/>
  <c r="B27" i="3"/>
  <c r="F27" i="3"/>
  <c r="B30" i="2"/>
  <c r="B31" i="3"/>
  <c r="B31" i="2"/>
  <c r="B32" i="2"/>
  <c r="B33" i="2"/>
  <c r="G33" i="2"/>
  <c r="B34" i="2"/>
  <c r="F34" i="2"/>
  <c r="B35" i="2"/>
  <c r="B36" i="3"/>
  <c r="B36" i="2"/>
  <c r="B37" i="3"/>
  <c r="B37" i="2"/>
  <c r="F37" i="2"/>
  <c r="B38" i="2"/>
  <c r="B18" i="3"/>
  <c r="B22" i="3"/>
  <c r="F22" i="3"/>
  <c r="B24" i="3"/>
  <c r="B26" i="3"/>
  <c r="D26" i="3"/>
  <c r="B28" i="3"/>
  <c r="D28" i="3"/>
  <c r="H28" i="3" s="1"/>
  <c r="B30" i="3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15" i="2"/>
  <c r="C3" i="2"/>
  <c r="D3" i="2" s="1"/>
  <c r="B39" i="3"/>
  <c r="E37" i="2"/>
  <c r="D36" i="2"/>
  <c r="B33" i="3"/>
  <c r="B32" i="3"/>
  <c r="F7" i="3"/>
  <c r="B35" i="3"/>
  <c r="E34" i="2"/>
  <c r="G34" i="2"/>
  <c r="D34" i="2"/>
  <c r="C34" i="2"/>
  <c r="B34" i="3"/>
  <c r="D33" i="2"/>
  <c r="C33" i="2"/>
  <c r="E33" i="2"/>
  <c r="F33" i="2"/>
  <c r="J7" i="3"/>
  <c r="D6" i="4"/>
  <c r="D7" i="4"/>
  <c r="D8" i="4"/>
  <c r="D9" i="4"/>
  <c r="D5" i="4"/>
  <c r="G39" i="2"/>
  <c r="G38" i="2"/>
  <c r="D39" i="3"/>
  <c r="G32" i="2"/>
  <c r="D33" i="3"/>
  <c r="G31" i="2"/>
  <c r="D32" i="3"/>
  <c r="H32" i="3" s="1"/>
  <c r="G35" i="2"/>
  <c r="G29" i="2"/>
  <c r="D30" i="3"/>
  <c r="G30" i="2"/>
  <c r="G15" i="2"/>
  <c r="G16" i="2"/>
  <c r="G18" i="2"/>
  <c r="G20" i="2"/>
  <c r="G24" i="2"/>
  <c r="G26" i="2"/>
  <c r="G28" i="2"/>
  <c r="G17" i="2"/>
  <c r="G19" i="2"/>
  <c r="G21" i="2"/>
  <c r="G23" i="2"/>
  <c r="G25" i="2"/>
  <c r="G27" i="2"/>
  <c r="D35" i="3"/>
  <c r="D34" i="3"/>
  <c r="F38" i="2"/>
  <c r="E39" i="3"/>
  <c r="F32" i="2"/>
  <c r="E33" i="3"/>
  <c r="H33" i="3" s="1"/>
  <c r="F35" i="2"/>
  <c r="F31" i="2"/>
  <c r="E32" i="3"/>
  <c r="F29" i="2"/>
  <c r="E30" i="3"/>
  <c r="F30" i="2"/>
  <c r="D24" i="3"/>
  <c r="D22" i="3"/>
  <c r="H22" i="3" s="1"/>
  <c r="D27" i="3"/>
  <c r="H27" i="3" s="1"/>
  <c r="D19" i="3"/>
  <c r="D17" i="3"/>
  <c r="D18" i="3"/>
  <c r="F15" i="2"/>
  <c r="F16" i="2"/>
  <c r="F17" i="3"/>
  <c r="F18" i="2"/>
  <c r="F20" i="2"/>
  <c r="F24" i="2"/>
  <c r="F26" i="2"/>
  <c r="F28" i="2"/>
  <c r="F17" i="2"/>
  <c r="F18" i="3"/>
  <c r="F19" i="2"/>
  <c r="F21" i="2"/>
  <c r="F23" i="2"/>
  <c r="F24" i="3"/>
  <c r="F25" i="2"/>
  <c r="F26" i="3"/>
  <c r="F27" i="2"/>
  <c r="E34" i="3"/>
  <c r="E35" i="3"/>
  <c r="E38" i="2"/>
  <c r="E32" i="2"/>
  <c r="E31" i="2"/>
  <c r="E35" i="2"/>
  <c r="E29" i="2"/>
  <c r="E30" i="2"/>
  <c r="E15" i="2"/>
  <c r="E16" i="2"/>
  <c r="E18" i="2"/>
  <c r="E20" i="2"/>
  <c r="E22" i="2"/>
  <c r="E24" i="2"/>
  <c r="E26" i="2"/>
  <c r="E28" i="2"/>
  <c r="E17" i="2"/>
  <c r="E19" i="2"/>
  <c r="E21" i="2"/>
  <c r="E23" i="2"/>
  <c r="E25" i="2"/>
  <c r="E27" i="2"/>
  <c r="C38" i="2"/>
  <c r="D38" i="2"/>
  <c r="D32" i="2"/>
  <c r="D31" i="2"/>
  <c r="D35" i="2"/>
  <c r="C32" i="2"/>
  <c r="C31" i="2"/>
  <c r="C35" i="2"/>
  <c r="C29" i="2"/>
  <c r="C30" i="2"/>
  <c r="D29" i="2"/>
  <c r="D30" i="2"/>
  <c r="D15" i="2"/>
  <c r="D16" i="2"/>
  <c r="D18" i="2"/>
  <c r="D20" i="2"/>
  <c r="D24" i="2"/>
  <c r="D26" i="2"/>
  <c r="D28" i="2"/>
  <c r="D17" i="2"/>
  <c r="D19" i="2"/>
  <c r="D21" i="2"/>
  <c r="D23" i="2"/>
  <c r="D25" i="2"/>
  <c r="D27" i="2"/>
  <c r="C15" i="2"/>
  <c r="C16" i="2"/>
  <c r="C18" i="2"/>
  <c r="C20" i="2"/>
  <c r="C24" i="2"/>
  <c r="C26" i="2"/>
  <c r="C28" i="2"/>
  <c r="C17" i="2"/>
  <c r="C19" i="2"/>
  <c r="C21" i="2"/>
  <c r="C23" i="2"/>
  <c r="C25" i="2"/>
  <c r="C27" i="2"/>
  <c r="D40" i="3"/>
  <c r="E40" i="3"/>
  <c r="H40" i="3" s="1"/>
  <c r="G22" i="2"/>
  <c r="F25" i="3"/>
  <c r="D22" i="2"/>
  <c r="D39" i="2"/>
  <c r="F39" i="2"/>
  <c r="C22" i="2"/>
  <c r="F28" i="3"/>
  <c r="G36" i="2"/>
  <c r="E39" i="2"/>
  <c r="F22" i="2"/>
  <c r="C39" i="2"/>
  <c r="D7" i="3"/>
  <c r="C36" i="2"/>
  <c r="E36" i="2"/>
  <c r="C37" i="2"/>
  <c r="A8" i="2"/>
  <c r="D31" i="3"/>
  <c r="E31" i="3"/>
  <c r="F16" i="3"/>
  <c r="D16" i="3"/>
  <c r="E37" i="3"/>
  <c r="H37" i="3" s="1"/>
  <c r="D37" i="3"/>
  <c r="D23" i="3"/>
  <c r="F23" i="3"/>
  <c r="E36" i="3"/>
  <c r="D36" i="3"/>
  <c r="D29" i="3"/>
  <c r="F29" i="3"/>
  <c r="H29" i="3" s="1"/>
  <c r="F21" i="3"/>
  <c r="H21" i="3" s="1"/>
  <c r="D21" i="3"/>
  <c r="D20" i="3"/>
  <c r="H20" i="3" s="1"/>
  <c r="F20" i="3"/>
  <c r="F36" i="2"/>
  <c r="G37" i="2"/>
  <c r="D37" i="2"/>
  <c r="B38" i="3"/>
  <c r="H7" i="3"/>
  <c r="H35" i="3"/>
  <c r="H19" i="3"/>
  <c r="G7" i="2"/>
  <c r="G6" i="2"/>
  <c r="G8" i="2" s="1"/>
  <c r="F40" i="9"/>
  <c r="F26" i="9"/>
  <c r="F27" i="9"/>
  <c r="H30" i="3"/>
  <c r="G37" i="9"/>
  <c r="G35" i="9"/>
  <c r="G25" i="9"/>
  <c r="G20" i="9"/>
  <c r="H31" i="3"/>
  <c r="H34" i="3"/>
  <c r="E40" i="9"/>
  <c r="E26" i="9"/>
  <c r="E27" i="9"/>
  <c r="H25" i="3"/>
  <c r="H18" i="3"/>
  <c r="H17" i="3"/>
  <c r="C4" i="2"/>
  <c r="D4" i="2" s="1"/>
  <c r="H39" i="3"/>
  <c r="H26" i="3"/>
  <c r="H24" i="3"/>
  <c r="H36" i="3"/>
  <c r="H16" i="3"/>
  <c r="H23" i="3"/>
  <c r="D38" i="3"/>
  <c r="E38" i="3"/>
  <c r="H38" i="3" s="1"/>
  <c r="F7" i="2"/>
  <c r="E7" i="2" s="1"/>
  <c r="G40" i="9"/>
  <c r="G27" i="9"/>
  <c r="G26" i="9"/>
  <c r="G42" i="9"/>
  <c r="G41" i="9"/>
  <c r="E42" i="9"/>
  <c r="E45" i="9"/>
  <c r="E46" i="9"/>
  <c r="E47" i="9"/>
  <c r="E48" i="9"/>
  <c r="E49" i="9"/>
  <c r="E50" i="9"/>
  <c r="E51" i="9"/>
  <c r="E52" i="9"/>
  <c r="E53" i="9"/>
  <c r="E54" i="9"/>
  <c r="E36" i="9"/>
  <c r="E38" i="9"/>
  <c r="F42" i="9"/>
  <c r="F45" i="9"/>
  <c r="F46" i="9"/>
  <c r="F47" i="9"/>
  <c r="F48" i="9"/>
  <c r="F49" i="9"/>
  <c r="F50" i="9"/>
  <c r="F51" i="9"/>
  <c r="F52" i="9"/>
  <c r="F53" i="9"/>
  <c r="F54" i="9"/>
  <c r="F36" i="9"/>
  <c r="F38" i="9"/>
  <c r="G36" i="9"/>
  <c r="G38" i="9"/>
  <c r="G45" i="9"/>
  <c r="G46" i="9"/>
  <c r="G47" i="9"/>
  <c r="G48" i="9"/>
  <c r="G49" i="9"/>
  <c r="G50" i="9"/>
  <c r="G51" i="9"/>
  <c r="G52" i="9"/>
  <c r="G53" i="9"/>
  <c r="G54" i="9"/>
  <c r="N51" i="13" l="1"/>
  <c r="T24" i="13"/>
  <c r="T25" i="13" s="1"/>
  <c r="T27" i="13" s="1"/>
  <c r="T36" i="13" s="1"/>
  <c r="AN51" i="13"/>
  <c r="AF51" i="13"/>
  <c r="AN24" i="13"/>
  <c r="AF24" i="13"/>
  <c r="V24" i="13"/>
  <c r="V25" i="13" s="1"/>
  <c r="V27" i="13" s="1"/>
  <c r="V36" i="13" s="1"/>
  <c r="T51" i="13"/>
  <c r="AJ51" i="13"/>
  <c r="AB51" i="13"/>
  <c r="AP51" i="13"/>
  <c r="Z51" i="13"/>
  <c r="AP24" i="13"/>
  <c r="AH24" i="13"/>
  <c r="E23" i="15"/>
  <c r="H51" i="13"/>
  <c r="N24" i="13"/>
  <c r="N25" i="13" s="1"/>
  <c r="N27" i="13" s="1"/>
  <c r="N36" i="13" s="1"/>
  <c r="F24" i="13"/>
  <c r="D30" i="14"/>
  <c r="AL24" i="13"/>
  <c r="AL25" i="13" s="1"/>
  <c r="AL27" i="13" s="1"/>
  <c r="AL36" i="13" s="1"/>
  <c r="AD24" i="13"/>
  <c r="Z24" i="13"/>
  <c r="Z25" i="13" s="1"/>
  <c r="Z27" i="13" s="1"/>
  <c r="L24" i="13"/>
  <c r="AJ24" i="13"/>
  <c r="AB24" i="13"/>
  <c r="AD25" i="13"/>
  <c r="AD27" i="13" s="1"/>
  <c r="AD36" i="13" s="1"/>
  <c r="L51" i="13"/>
  <c r="D24" i="13"/>
  <c r="R24" i="13"/>
  <c r="J24" i="13"/>
  <c r="AL51" i="13"/>
  <c r="X24" i="13"/>
  <c r="P24" i="13"/>
  <c r="H24" i="13"/>
  <c r="H25" i="13" s="1"/>
  <c r="H27" i="13" s="1"/>
  <c r="H36" i="13" s="1"/>
  <c r="D31" i="5"/>
  <c r="E7" i="5"/>
  <c r="E42" i="5" s="1"/>
  <c r="E50" i="5" s="1"/>
  <c r="D29" i="15"/>
  <c r="E14" i="15"/>
  <c r="F14" i="15"/>
  <c r="C29" i="15"/>
  <c r="C33" i="15" s="1"/>
  <c r="E29" i="5"/>
  <c r="D33" i="5"/>
  <c r="D7" i="15"/>
  <c r="F29" i="5"/>
  <c r="F33" i="5" s="1"/>
  <c r="F24" i="5"/>
  <c r="F26" i="5" s="1"/>
  <c r="F35" i="5" s="1"/>
  <c r="F49" i="5" s="1"/>
  <c r="C24" i="5"/>
  <c r="E29" i="15"/>
  <c r="E33" i="15" s="1"/>
  <c r="F13" i="15"/>
  <c r="D21" i="5"/>
  <c r="D22" i="5" s="1"/>
  <c r="D42" i="5"/>
  <c r="D50" i="5" s="1"/>
  <c r="C21" i="15"/>
  <c r="C22" i="15" s="1"/>
  <c r="C20" i="15"/>
  <c r="C23" i="15" s="1"/>
  <c r="D7" i="2"/>
  <c r="E6" i="2"/>
  <c r="E11" i="2" s="1"/>
  <c r="F6" i="2"/>
  <c r="F10" i="2" s="1"/>
  <c r="C20" i="14"/>
  <c r="AH51" i="13"/>
  <c r="AD51" i="13"/>
  <c r="X51" i="13"/>
  <c r="V51" i="13"/>
  <c r="R51" i="13"/>
  <c r="P51" i="13"/>
  <c r="F51" i="13"/>
  <c r="W25" i="13"/>
  <c r="W27" i="13" s="1"/>
  <c r="W36" i="13" s="1"/>
  <c r="E25" i="13"/>
  <c r="E27" i="13" s="1"/>
  <c r="AO25" i="13"/>
  <c r="AM25" i="13"/>
  <c r="AK25" i="13"/>
  <c r="AI25" i="13"/>
  <c r="AG25" i="13"/>
  <c r="AE25" i="13"/>
  <c r="AC25" i="13"/>
  <c r="D20" i="14"/>
  <c r="AA25" i="13"/>
  <c r="Y25" i="13"/>
  <c r="A49" i="13"/>
  <c r="D36" i="14" s="1"/>
  <c r="U25" i="13"/>
  <c r="S25" i="13"/>
  <c r="A50" i="13"/>
  <c r="D37" i="14" s="1"/>
  <c r="Q25" i="13"/>
  <c r="O25" i="13"/>
  <c r="C30" i="14"/>
  <c r="M25" i="13"/>
  <c r="K25" i="13"/>
  <c r="I25" i="13"/>
  <c r="G25" i="13"/>
  <c r="D51" i="13"/>
  <c r="C25" i="13"/>
  <c r="B8" i="3"/>
  <c r="G11" i="2"/>
  <c r="G10" i="2"/>
  <c r="G12" i="2"/>
  <c r="G9" i="2"/>
  <c r="AN25" i="13" l="1"/>
  <c r="AN27" i="13" s="1"/>
  <c r="AN36" i="13" s="1"/>
  <c r="J25" i="13"/>
  <c r="J26" i="13" s="1"/>
  <c r="J45" i="13" s="1"/>
  <c r="AP25" i="13"/>
  <c r="AP27" i="13" s="1"/>
  <c r="AP36" i="13" s="1"/>
  <c r="D25" i="13"/>
  <c r="AF25" i="13"/>
  <c r="AF27" i="13" s="1"/>
  <c r="AF36" i="13" s="1"/>
  <c r="L25" i="13"/>
  <c r="L27" i="13" s="1"/>
  <c r="L36" i="13" s="1"/>
  <c r="AH25" i="13"/>
  <c r="AH27" i="13" s="1"/>
  <c r="AH36" i="13" s="1"/>
  <c r="AJ25" i="13"/>
  <c r="AJ27" i="13" s="1"/>
  <c r="AJ36" i="13" s="1"/>
  <c r="X25" i="13"/>
  <c r="X27" i="13" s="1"/>
  <c r="X36" i="13" s="1"/>
  <c r="X38" i="13" s="1"/>
  <c r="F25" i="13"/>
  <c r="F27" i="13" s="1"/>
  <c r="F36" i="13" s="1"/>
  <c r="R25" i="13"/>
  <c r="R27" i="13" s="1"/>
  <c r="R36" i="13" s="1"/>
  <c r="AB25" i="13"/>
  <c r="AB27" i="13" s="1"/>
  <c r="AB36" i="13" s="1"/>
  <c r="P25" i="13"/>
  <c r="P27" i="13" s="1"/>
  <c r="P36" i="13" s="1"/>
  <c r="E31" i="5"/>
  <c r="E33" i="5"/>
  <c r="E20" i="5"/>
  <c r="E24" i="5" s="1"/>
  <c r="E26" i="5" s="1"/>
  <c r="E26" i="13"/>
  <c r="R26" i="13"/>
  <c r="R45" i="13" s="1"/>
  <c r="D31" i="15"/>
  <c r="D42" i="15"/>
  <c r="D50" i="15" s="1"/>
  <c r="D33" i="15"/>
  <c r="D24" i="5"/>
  <c r="D26" i="5" s="1"/>
  <c r="D35" i="5" s="1"/>
  <c r="D20" i="15"/>
  <c r="D23" i="15" s="1"/>
  <c r="D21" i="15"/>
  <c r="D22" i="15" s="1"/>
  <c r="C26" i="5"/>
  <c r="F25" i="5"/>
  <c r="F44" i="5" s="1"/>
  <c r="C25" i="5"/>
  <c r="F29" i="15"/>
  <c r="F33" i="15" s="1"/>
  <c r="F23" i="15"/>
  <c r="E24" i="15"/>
  <c r="E26" i="15" s="1"/>
  <c r="E35" i="15" s="1"/>
  <c r="E49" i="15" s="1"/>
  <c r="C24" i="15"/>
  <c r="E9" i="2"/>
  <c r="F11" i="2"/>
  <c r="H11" i="2" s="1"/>
  <c r="H9" i="3" s="1"/>
  <c r="F12" i="2"/>
  <c r="H12" i="2" s="1"/>
  <c r="J9" i="3" s="1"/>
  <c r="F8" i="2"/>
  <c r="H8" i="2" s="1"/>
  <c r="B9" i="3" s="1"/>
  <c r="E8" i="2"/>
  <c r="E12" i="2"/>
  <c r="F9" i="2"/>
  <c r="H9" i="2" s="1"/>
  <c r="D9" i="3" s="1"/>
  <c r="E10" i="2"/>
  <c r="C7" i="2"/>
  <c r="C6" i="2" s="1"/>
  <c r="D6" i="2"/>
  <c r="W37" i="13"/>
  <c r="W26" i="13"/>
  <c r="A51" i="13"/>
  <c r="C21" i="14"/>
  <c r="C22" i="14" s="1"/>
  <c r="AO27" i="13"/>
  <c r="AO36" i="13" s="1"/>
  <c r="AO37" i="13" s="1"/>
  <c r="AO26" i="13"/>
  <c r="AM26" i="13"/>
  <c r="AM27" i="13"/>
  <c r="AL26" i="13"/>
  <c r="AL45" i="13" s="1"/>
  <c r="AK26" i="13"/>
  <c r="AK27" i="13"/>
  <c r="AI27" i="13"/>
  <c r="AI26" i="13"/>
  <c r="AG26" i="13"/>
  <c r="AG27" i="13"/>
  <c r="AE27" i="13"/>
  <c r="AE26" i="13"/>
  <c r="AC27" i="13"/>
  <c r="AC26" i="13"/>
  <c r="AD26" i="13"/>
  <c r="AD45" i="13" s="1"/>
  <c r="AB26" i="13"/>
  <c r="AB45" i="13" s="1"/>
  <c r="AA27" i="13"/>
  <c r="AA26" i="13"/>
  <c r="Z26" i="13"/>
  <c r="Z45" i="13" s="1"/>
  <c r="Y27" i="13"/>
  <c r="Y36" i="13" s="1"/>
  <c r="Y37" i="13" s="1"/>
  <c r="Y26" i="13"/>
  <c r="D39" i="14"/>
  <c r="D47" i="14" s="1"/>
  <c r="U27" i="13"/>
  <c r="V26" i="13"/>
  <c r="V45" i="13" s="1"/>
  <c r="U26" i="13"/>
  <c r="S26" i="13"/>
  <c r="S27" i="13"/>
  <c r="T26" i="13"/>
  <c r="T45" i="13" s="1"/>
  <c r="Q26" i="13"/>
  <c r="Q27" i="13"/>
  <c r="O26" i="13"/>
  <c r="O27" i="13"/>
  <c r="M27" i="13"/>
  <c r="N26" i="13"/>
  <c r="N45" i="13" s="1"/>
  <c r="M26" i="13"/>
  <c r="K27" i="13"/>
  <c r="K26" i="13"/>
  <c r="I26" i="13"/>
  <c r="I27" i="13"/>
  <c r="G27" i="13"/>
  <c r="G26" i="13"/>
  <c r="H26" i="13"/>
  <c r="H45" i="13" s="1"/>
  <c r="E36" i="13"/>
  <c r="D27" i="13"/>
  <c r="C27" i="13"/>
  <c r="C26" i="13"/>
  <c r="D26" i="13"/>
  <c r="D45" i="13" s="1"/>
  <c r="Z36" i="13"/>
  <c r="J8" i="3"/>
  <c r="D8" i="3"/>
  <c r="F8" i="3"/>
  <c r="H10" i="2"/>
  <c r="F9" i="3" s="1"/>
  <c r="H8" i="3"/>
  <c r="AN26" i="13" l="1"/>
  <c r="AN45" i="13" s="1"/>
  <c r="E35" i="5"/>
  <c r="E49" i="5" s="1"/>
  <c r="F26" i="13"/>
  <c r="F45" i="13" s="1"/>
  <c r="F28" i="13"/>
  <c r="AP26" i="13"/>
  <c r="AP45" i="13" s="1"/>
  <c r="J27" i="13"/>
  <c r="J36" i="13" s="1"/>
  <c r="AP37" i="13"/>
  <c r="AP44" i="13" s="1"/>
  <c r="AP46" i="13" s="1"/>
  <c r="AH26" i="13"/>
  <c r="AH45" i="13" s="1"/>
  <c r="L26" i="13"/>
  <c r="L45" i="13" s="1"/>
  <c r="E25" i="5"/>
  <c r="E44" i="5" s="1"/>
  <c r="D27" i="5"/>
  <c r="X28" i="13"/>
  <c r="AJ26" i="13"/>
  <c r="AJ45" i="13" s="1"/>
  <c r="X26" i="13"/>
  <c r="X45" i="13" s="1"/>
  <c r="AF26" i="13"/>
  <c r="AF45" i="13" s="1"/>
  <c r="D21" i="14"/>
  <c r="D22" i="14" s="1"/>
  <c r="D41" i="14" s="1"/>
  <c r="X37" i="13"/>
  <c r="X44" i="13" s="1"/>
  <c r="X46" i="13" s="1"/>
  <c r="P26" i="13"/>
  <c r="P45" i="13" s="1"/>
  <c r="D25" i="5"/>
  <c r="D44" i="5" s="1"/>
  <c r="D24" i="15"/>
  <c r="F24" i="15"/>
  <c r="F26" i="15" s="1"/>
  <c r="F35" i="15" s="1"/>
  <c r="F49" i="15" s="1"/>
  <c r="C25" i="15"/>
  <c r="C26" i="15"/>
  <c r="E25" i="15"/>
  <c r="E44" i="15" s="1"/>
  <c r="F27" i="5"/>
  <c r="E27" i="5"/>
  <c r="C35" i="5"/>
  <c r="D37" i="5" s="1"/>
  <c r="D49" i="5"/>
  <c r="D12" i="2"/>
  <c r="D10" i="2"/>
  <c r="D9" i="2"/>
  <c r="D11" i="2"/>
  <c r="D8" i="2"/>
  <c r="C12" i="2"/>
  <c r="C10" i="2"/>
  <c r="C11" i="2"/>
  <c r="C9" i="2"/>
  <c r="C8" i="2"/>
  <c r="AP28" i="13"/>
  <c r="AP38" i="13"/>
  <c r="AM36" i="13"/>
  <c r="AN28" i="13"/>
  <c r="AL28" i="13"/>
  <c r="AK36" i="13"/>
  <c r="AJ28" i="13"/>
  <c r="AI36" i="13"/>
  <c r="AG36" i="13"/>
  <c r="AH28" i="13"/>
  <c r="AE36" i="13"/>
  <c r="AF28" i="13"/>
  <c r="AC36" i="13"/>
  <c r="AD28" i="13"/>
  <c r="AB28" i="13"/>
  <c r="AA36" i="13"/>
  <c r="Z28" i="13"/>
  <c r="V28" i="13"/>
  <c r="U36" i="13"/>
  <c r="S36" i="13"/>
  <c r="T28" i="13"/>
  <c r="Q36" i="13"/>
  <c r="R28" i="13"/>
  <c r="O36" i="13"/>
  <c r="P28" i="13"/>
  <c r="N28" i="13"/>
  <c r="M36" i="13"/>
  <c r="K36" i="13"/>
  <c r="L28" i="13"/>
  <c r="E22" i="14"/>
  <c r="E41" i="14" s="1"/>
  <c r="C6" i="14"/>
  <c r="C50" i="14" s="1"/>
  <c r="F22" i="14"/>
  <c r="F41" i="14" s="1"/>
  <c r="I36" i="13"/>
  <c r="H28" i="13"/>
  <c r="G36" i="13"/>
  <c r="E37" i="13"/>
  <c r="F37" i="13"/>
  <c r="F44" i="13" s="1"/>
  <c r="F46" i="13" s="1"/>
  <c r="F38" i="13"/>
  <c r="D36" i="13"/>
  <c r="D28" i="13"/>
  <c r="C36" i="13"/>
  <c r="C23" i="14"/>
  <c r="Z37" i="13"/>
  <c r="Z44" i="13" s="1"/>
  <c r="Z46" i="13" s="1"/>
  <c r="Z38" i="13"/>
  <c r="D32" i="14" l="1"/>
  <c r="D46" i="14" s="1"/>
  <c r="J28" i="13"/>
  <c r="D24" i="14" s="1"/>
  <c r="D23" i="14"/>
  <c r="J37" i="13"/>
  <c r="J44" i="13" s="1"/>
  <c r="J46" i="13" s="1"/>
  <c r="D6" i="14"/>
  <c r="D50" i="14" s="1"/>
  <c r="D36" i="5"/>
  <c r="D51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F25" i="15"/>
  <c r="F44" i="15" s="1"/>
  <c r="D25" i="15"/>
  <c r="D44" i="15" s="1"/>
  <c r="D26" i="15"/>
  <c r="F27" i="15"/>
  <c r="C35" i="15"/>
  <c r="E27" i="15"/>
  <c r="E36" i="5"/>
  <c r="C36" i="5"/>
  <c r="C51" i="5" s="1"/>
  <c r="F36" i="5"/>
  <c r="F37" i="5"/>
  <c r="E37" i="5"/>
  <c r="C50" i="5"/>
  <c r="C49" i="5"/>
  <c r="AM37" i="13"/>
  <c r="AN38" i="13"/>
  <c r="AN37" i="13"/>
  <c r="AN44" i="13" s="1"/>
  <c r="AN46" i="13" s="1"/>
  <c r="AL38" i="13"/>
  <c r="AK37" i="13"/>
  <c r="AL37" i="13"/>
  <c r="AL44" i="13" s="1"/>
  <c r="AL46" i="13" s="1"/>
  <c r="AJ37" i="13"/>
  <c r="AJ44" i="13" s="1"/>
  <c r="AJ46" i="13" s="1"/>
  <c r="AI37" i="13"/>
  <c r="AJ38" i="13"/>
  <c r="AG37" i="13"/>
  <c r="AH37" i="13"/>
  <c r="AH44" i="13" s="1"/>
  <c r="AH46" i="13" s="1"/>
  <c r="AH38" i="13"/>
  <c r="AF38" i="13"/>
  <c r="AF37" i="13"/>
  <c r="AF44" i="13" s="1"/>
  <c r="AF46" i="13" s="1"/>
  <c r="AE37" i="13"/>
  <c r="AD38" i="13"/>
  <c r="AC37" i="13"/>
  <c r="AD37" i="13"/>
  <c r="AD44" i="13" s="1"/>
  <c r="AD46" i="13" s="1"/>
  <c r="AB37" i="13"/>
  <c r="AB44" i="13" s="1"/>
  <c r="AB46" i="13" s="1"/>
  <c r="AB38" i="13"/>
  <c r="AA37" i="13"/>
  <c r="V38" i="13"/>
  <c r="V37" i="13"/>
  <c r="V44" i="13" s="1"/>
  <c r="V46" i="13" s="1"/>
  <c r="U37" i="13"/>
  <c r="T37" i="13"/>
  <c r="T44" i="13" s="1"/>
  <c r="T46" i="13" s="1"/>
  <c r="S37" i="13"/>
  <c r="T38" i="13"/>
  <c r="R37" i="13"/>
  <c r="R44" i="13" s="1"/>
  <c r="R46" i="13" s="1"/>
  <c r="R38" i="13"/>
  <c r="Q37" i="13"/>
  <c r="P38" i="13"/>
  <c r="O37" i="13"/>
  <c r="P37" i="13"/>
  <c r="P44" i="13" s="1"/>
  <c r="P46" i="13" s="1"/>
  <c r="M37" i="13"/>
  <c r="N38" i="13"/>
  <c r="N37" i="13"/>
  <c r="N44" i="13" s="1"/>
  <c r="N46" i="13" s="1"/>
  <c r="L38" i="13"/>
  <c r="K37" i="13"/>
  <c r="L37" i="13"/>
  <c r="L44" i="13" s="1"/>
  <c r="L46" i="13" s="1"/>
  <c r="I37" i="13"/>
  <c r="J38" i="13"/>
  <c r="H37" i="13"/>
  <c r="H44" i="13" s="1"/>
  <c r="H46" i="13" s="1"/>
  <c r="G37" i="13"/>
  <c r="H38" i="13"/>
  <c r="F24" i="14"/>
  <c r="E24" i="14"/>
  <c r="C32" i="14"/>
  <c r="C37" i="13"/>
  <c r="D38" i="13"/>
  <c r="D37" i="13"/>
  <c r="D44" i="13" s="1"/>
  <c r="D46" i="13" s="1"/>
  <c r="D43" i="5" l="1"/>
  <c r="D45" i="5" s="1"/>
  <c r="D27" i="15"/>
  <c r="D35" i="15"/>
  <c r="F51" i="5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43" i="5"/>
  <c r="F45" i="5" s="1"/>
  <c r="E51" i="5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43" i="5"/>
  <c r="E45" i="5" s="1"/>
  <c r="C36" i="15"/>
  <c r="C51" i="15" s="1"/>
  <c r="E37" i="15"/>
  <c r="C50" i="15"/>
  <c r="E36" i="15"/>
  <c r="F36" i="15"/>
  <c r="C49" i="15"/>
  <c r="F37" i="15"/>
  <c r="E34" i="14"/>
  <c r="F34" i="14"/>
  <c r="D34" i="14"/>
  <c r="F33" i="14"/>
  <c r="D33" i="14"/>
  <c r="E33" i="14"/>
  <c r="C46" i="14"/>
  <c r="C33" i="14"/>
  <c r="C48" i="14" s="1"/>
  <c r="C47" i="14"/>
  <c r="D37" i="15" l="1"/>
  <c r="D36" i="15"/>
  <c r="D49" i="15"/>
  <c r="E43" i="15"/>
  <c r="E45" i="15" s="1"/>
  <c r="E51" i="15"/>
  <c r="E54" i="15" s="1"/>
  <c r="E55" i="15" s="1"/>
  <c r="E56" i="15" s="1"/>
  <c r="E57" i="15" s="1"/>
  <c r="E58" i="15" s="1"/>
  <c r="E59" i="15" s="1"/>
  <c r="E60" i="15" s="1"/>
  <c r="E61" i="15" s="1"/>
  <c r="E62" i="15" s="1"/>
  <c r="E63" i="15" s="1"/>
  <c r="F43" i="15"/>
  <c r="F45" i="15" s="1"/>
  <c r="F51" i="15"/>
  <c r="F54" i="15" s="1"/>
  <c r="F55" i="15" s="1"/>
  <c r="F56" i="15" s="1"/>
  <c r="F57" i="15" s="1"/>
  <c r="F58" i="15" s="1"/>
  <c r="F59" i="15" s="1"/>
  <c r="F60" i="15" s="1"/>
  <c r="F61" i="15" s="1"/>
  <c r="F62" i="15" s="1"/>
  <c r="F63" i="15" s="1"/>
  <c r="E40" i="14"/>
  <c r="E42" i="14" s="1"/>
  <c r="E48" i="14"/>
  <c r="E51" i="14" s="1"/>
  <c r="E52" i="14" s="1"/>
  <c r="E53" i="14" s="1"/>
  <c r="E54" i="14" s="1"/>
  <c r="E55" i="14" s="1"/>
  <c r="E56" i="14" s="1"/>
  <c r="E57" i="14" s="1"/>
  <c r="E58" i="14" s="1"/>
  <c r="E59" i="14" s="1"/>
  <c r="E60" i="14" s="1"/>
  <c r="F48" i="14"/>
  <c r="F51" i="14" s="1"/>
  <c r="F52" i="14" s="1"/>
  <c r="F53" i="14" s="1"/>
  <c r="F54" i="14" s="1"/>
  <c r="F55" i="14" s="1"/>
  <c r="F56" i="14" s="1"/>
  <c r="F57" i="14" s="1"/>
  <c r="F58" i="14" s="1"/>
  <c r="F59" i="14" s="1"/>
  <c r="F60" i="14" s="1"/>
  <c r="F40" i="14"/>
  <c r="F42" i="14" s="1"/>
  <c r="D48" i="14"/>
  <c r="D51" i="14" s="1"/>
  <c r="D52" i="14" s="1"/>
  <c r="D53" i="14" s="1"/>
  <c r="D54" i="14" s="1"/>
  <c r="D55" i="14" s="1"/>
  <c r="D56" i="14" s="1"/>
  <c r="D57" i="14" s="1"/>
  <c r="D58" i="14" s="1"/>
  <c r="D59" i="14" s="1"/>
  <c r="D60" i="14" s="1"/>
  <c r="D40" i="14"/>
  <c r="D42" i="14" s="1"/>
  <c r="D51" i="15" l="1"/>
  <c r="D54" i="15" s="1"/>
  <c r="D55" i="15" s="1"/>
  <c r="D56" i="15" s="1"/>
  <c r="D57" i="15" s="1"/>
  <c r="D58" i="15" s="1"/>
  <c r="D59" i="15" s="1"/>
  <c r="D60" i="15" s="1"/>
  <c r="D61" i="15" s="1"/>
  <c r="D62" i="15" s="1"/>
  <c r="D63" i="15" s="1"/>
  <c r="D43" i="15"/>
  <c r="D45" i="15" s="1"/>
</calcChain>
</file>

<file path=xl/sharedStrings.xml><?xml version="1.0" encoding="utf-8"?>
<sst xmlns="http://schemas.openxmlformats.org/spreadsheetml/2006/main" count="638" uniqueCount="205">
  <si>
    <t>SG Energiberegning - Enkel</t>
  </si>
  <si>
    <t>Energirenovering av belysning</t>
  </si>
  <si>
    <t>INFORMASJON</t>
  </si>
  <si>
    <t>Eksisterende</t>
  </si>
  <si>
    <t>Løsning 1</t>
  </si>
  <si>
    <t>1:1 Lys</t>
  </si>
  <si>
    <t>Eksempel 2</t>
  </si>
  <si>
    <t>19W Rax (on/off)</t>
  </si>
  <si>
    <t>Løsning 2</t>
  </si>
  <si>
    <t>FORUTSETNING FOR RENOVERING</t>
  </si>
  <si>
    <t>ANTALL ARMATURER</t>
  </si>
  <si>
    <t>&lt;- Skriv inn ANTALL armaturer (en type)</t>
  </si>
  <si>
    <t>LYSKILDE EFFEKT</t>
  </si>
  <si>
    <t>&lt;- Skriv inn effekt (Watt) på lyskilde/Systemeffekt</t>
  </si>
  <si>
    <t>ANTALL LYSKILDER I ARMATUR</t>
  </si>
  <si>
    <t>&lt;- Skriv inn ANTALL lyskilder pr. armatur</t>
  </si>
  <si>
    <t>LEVETID PR. LYSKILDE (TIMER)</t>
  </si>
  <si>
    <t>&lt;- Skriv inn opplyst levetid (Gruppeskift utføres erfaringsmessig etter 10.000 timer med T8 og T5 13.000 timer grunnet utfall og redusert lysutbytte)</t>
  </si>
  <si>
    <t>LEVETIDSBESTEMMELSE (L-faktor: eks.: L90)</t>
  </si>
  <si>
    <t>&lt;- Skriv inn "90"=L90 - "80"=L80 - "70"=L70</t>
  </si>
  <si>
    <t>FORKOBLING %</t>
  </si>
  <si>
    <t>&lt;- Skriv inn forkobling FORBRUK (prosent) (Typiske verdier: Konvensjonell: 15-40%, HF: 5-15%)</t>
  </si>
  <si>
    <t>BRUKSTID (ÅRLIG)</t>
  </si>
  <si>
    <t xml:space="preserve">&lt;- Skriv inn forventet driftstid ÅRLIG (f.eks. 5 d/ukex12 timerx52 uker= 3120). Gjelder hovedlyset, evt grunnlys er på 24/7/365. </t>
  </si>
  <si>
    <t>KWH PRIS</t>
  </si>
  <si>
    <t>&lt;- Skriv inn kWh pris i kr.</t>
  </si>
  <si>
    <t>PRIS PR. LYSKILDE</t>
  </si>
  <si>
    <t>&lt;- Skriv inn innkjøpspris pr. lyskilde</t>
  </si>
  <si>
    <t>PRIS PR. LYSKILDESKIFT</t>
  </si>
  <si>
    <t>&lt;- Skriv inn utskiftingspris pr. lyskilde</t>
  </si>
  <si>
    <t>GRUNNLYS</t>
  </si>
  <si>
    <t>&lt;- Skriv inn grunnlys i % (ved bruk av SensorDim)</t>
  </si>
  <si>
    <t>REDUSERINGSFAKTOR FOR TILSTEDEVÆRELSE (SENSORSTYRING)</t>
  </si>
  <si>
    <t>&lt;- Tilstedeværelsessensor reduserer ofte brukstid med 30 – 70 %</t>
  </si>
  <si>
    <t>ÅRLIG FORBRUK OG UTGIFT</t>
  </si>
  <si>
    <t>INSTALLASJON</t>
  </si>
  <si>
    <t>EFFEKT INSTALLASJON</t>
  </si>
  <si>
    <t>effekt grunnlys</t>
  </si>
  <si>
    <t>kwh forbruk årlig grunnlys</t>
  </si>
  <si>
    <t>kwh forbruk årlig hovedlys</t>
  </si>
  <si>
    <t>KWH FORBRUK ÅRLIG</t>
  </si>
  <si>
    <t>KWH BESPARELSE ÅRLIG</t>
  </si>
  <si>
    <t xml:space="preserve">ENERGIUTGIFT ÅRLIG KR./KWH </t>
  </si>
  <si>
    <t>ENERGIBESPARELSE KR. ÅRLIG</t>
  </si>
  <si>
    <t>UTGIFTER  VEDLIKE-HOLD</t>
  </si>
  <si>
    <t>VEDLIKEHOLD</t>
  </si>
  <si>
    <t>ANTALL ÅR MELLOM LYSKILDESKIFT / ARMATURSKIFT</t>
  </si>
  <si>
    <t>VLOOKUP - L-Factor</t>
  </si>
  <si>
    <t>X</t>
  </si>
  <si>
    <t>Hidden row</t>
  </si>
  <si>
    <t>Amount of fittings before =IF visual</t>
  </si>
  <si>
    <t>PROJEKTERET ANTALL IFT. LEVETIDSBESTEMMELSE</t>
  </si>
  <si>
    <t>UTGIFT UTSKIFTING OVER 10 år</t>
  </si>
  <si>
    <t>DRIFTS-OMKOSTNING</t>
  </si>
  <si>
    <t>DRIFTSOMKOSTNING</t>
  </si>
  <si>
    <t>Besparelse</t>
  </si>
  <si>
    <t>DRIFTSOMKOSTNING PR. ÅR</t>
  </si>
  <si>
    <t>DRIFTSBESPARELSE PR. ÅR</t>
  </si>
  <si>
    <t>DRIFTSBESPARELSE %</t>
  </si>
  <si>
    <t>PRIS INVESTERING</t>
  </si>
  <si>
    <t>PRIS FOR NY INSTALLASJON</t>
  </si>
  <si>
    <t>PRIS PR. ARMATUR</t>
  </si>
  <si>
    <t>&lt;- Skriv inn innkjøpspris pr. armatur</t>
  </si>
  <si>
    <t>PRIS PR. INSTALLASJON</t>
  </si>
  <si>
    <t>&lt;- Skriv inn INSTALLASJONspris pr. armatur</t>
  </si>
  <si>
    <t>INVESTERING 
BREAK-EVEN</t>
  </si>
  <si>
    <t>INVESTERING I ALT</t>
  </si>
  <si>
    <t>10 ÅRIG INVESTERING I ALT</t>
  </si>
  <si>
    <t>TILBAKEBETALINGTID FOR INVESTERING (ÅR)</t>
  </si>
  <si>
    <t>-</t>
  </si>
  <si>
    <t>CO2 BESPARELSE TONN ÅRLIG</t>
  </si>
  <si>
    <t>EU energimiks, 300 g CO2e/kWh</t>
  </si>
  <si>
    <t>DATO FOR BREAK EVEN</t>
  </si>
  <si>
    <t>Driftomkost</t>
  </si>
  <si>
    <t>Invest</t>
  </si>
  <si>
    <t>Bespar</t>
  </si>
  <si>
    <t>År</t>
  </si>
  <si>
    <t>SG Energiberegning - Sammenligning</t>
  </si>
  <si>
    <t>Energirenovering av belysning - med sammenligning av løsninger mot eksisterende</t>
  </si>
  <si>
    <t>INFORMATION</t>
  </si>
  <si>
    <t>Løsning 3</t>
  </si>
  <si>
    <t>&lt;- Skriv inn ANTALLL armaturer (en type)</t>
  </si>
  <si>
    <t>&lt;- Skriv inn ANTALLL lyskilder pr. armatur</t>
  </si>
  <si>
    <t>DEMPNINGS-FAKTOR (PIR OG DAGSLYS ESTIMERT)</t>
  </si>
  <si>
    <t>ENERGIBESPARELSE KR.</t>
  </si>
  <si>
    <t>ANTALLL ÅR MELL0M LYSKILDESKIFT / ARMATURSKIFT</t>
  </si>
  <si>
    <t>VLOOKUP - L-Faktor</t>
  </si>
  <si>
    <t>UTGIFT UTSKIFTNING OVER 10 år</t>
  </si>
  <si>
    <t>&lt;- Inntast innkjøpspris pr. armatur</t>
  </si>
  <si>
    <t>&lt;- Inntast installasjonspris pr. armatur</t>
  </si>
  <si>
    <t>SG Energiberegning - Armaturliste</t>
  </si>
  <si>
    <t>Energirenovering av belysning med sammenligning av løsninger</t>
  </si>
  <si>
    <t>Armaturtype 1</t>
  </si>
  <si>
    <t>Armaturtype 2</t>
  </si>
  <si>
    <t>Armaturtype 3</t>
  </si>
  <si>
    <t>Armaturtype 4</t>
  </si>
  <si>
    <t>Løsning 4</t>
  </si>
  <si>
    <t>Armaturtype 5</t>
  </si>
  <si>
    <t>Løsning 5</t>
  </si>
  <si>
    <t>Armaturtype 6</t>
  </si>
  <si>
    <t>Løsning 6</t>
  </si>
  <si>
    <t>Armaturtype 7</t>
  </si>
  <si>
    <t>Løsning 7</t>
  </si>
  <si>
    <t>Armaturtype 8</t>
  </si>
  <si>
    <t>Løsning 8</t>
  </si>
  <si>
    <t>Armaturtype 9</t>
  </si>
  <si>
    <t>Løsning 9</t>
  </si>
  <si>
    <t>Armaturtype 10</t>
  </si>
  <si>
    <t>Løsning 10</t>
  </si>
  <si>
    <t>Armaturtype 11</t>
  </si>
  <si>
    <t>Løsning 11</t>
  </si>
  <si>
    <t>Armaturtype 12</t>
  </si>
  <si>
    <t>Løsning 12</t>
  </si>
  <si>
    <t>Armaturtype 13</t>
  </si>
  <si>
    <t>Løsning 13</t>
  </si>
  <si>
    <t>Armaturtype 14</t>
  </si>
  <si>
    <t>Løsning 14</t>
  </si>
  <si>
    <t>Armaturtype 15</t>
  </si>
  <si>
    <t>Løsning 15</t>
  </si>
  <si>
    <t>Armaturtype 16</t>
  </si>
  <si>
    <t>Løsning 16</t>
  </si>
  <si>
    <t>Armaturtype 17</t>
  </si>
  <si>
    <t>Løsning 17</t>
  </si>
  <si>
    <t>Armaturtype 18</t>
  </si>
  <si>
    <t>Løsning 18</t>
  </si>
  <si>
    <t>Armaturtype 19</t>
  </si>
  <si>
    <t>Løsning 19</t>
  </si>
  <si>
    <t>Armaturtype 20</t>
  </si>
  <si>
    <t>Løsning 20</t>
  </si>
  <si>
    <t>Pris armaturer samlet</t>
  </si>
  <si>
    <t>Pris installasjon samlet</t>
  </si>
  <si>
    <t>Pris - Komplett løsning</t>
  </si>
  <si>
    <t>SG Energiberegning - Samlet</t>
  </si>
  <si>
    <t>Løsning</t>
  </si>
  <si>
    <t>Se foregående armatur-liste</t>
  </si>
  <si>
    <t>PRIS PR. ARMATUR (Samlet)</t>
  </si>
  <si>
    <t>PRIS PR. INSTALLATION (Samlet)</t>
  </si>
  <si>
    <t>50.000 timer</t>
  </si>
  <si>
    <t>Ren, åben, direkte</t>
  </si>
  <si>
    <t>70/50/20</t>
  </si>
  <si>
    <t>LLMF</t>
  </si>
  <si>
    <t>LSF</t>
  </si>
  <si>
    <t>LMF</t>
  </si>
  <si>
    <t>RSMF</t>
  </si>
  <si>
    <t>samlet</t>
  </si>
  <si>
    <t>Ren lukket, direkte</t>
  </si>
  <si>
    <t>Ren oplys, Direkte / indirekte</t>
  </si>
  <si>
    <t>Normal, åben, direkte</t>
  </si>
  <si>
    <t>Normal lukket, direkte</t>
  </si>
  <si>
    <t>Normal Direkte / indirekte</t>
  </si>
  <si>
    <t>Snavsede åben, direkte</t>
  </si>
  <si>
    <t>50/30/20</t>
  </si>
  <si>
    <t>Snavsede lukket, direkte</t>
  </si>
  <si>
    <t>Snavsede Direkte / indirekte</t>
  </si>
  <si>
    <t>Netto LED - uden Energitilskud</t>
  </si>
  <si>
    <t>Udskiftning af T5 lyskilder eller Netto LED Retrofit</t>
  </si>
  <si>
    <t>Netto T5</t>
  </si>
  <si>
    <t>Netto LED</t>
  </si>
  <si>
    <t>T5 2x"46W"</t>
  </si>
  <si>
    <t>T5 2x45W</t>
  </si>
  <si>
    <t>T5 2x41W</t>
  </si>
  <si>
    <t>LED 51 W</t>
  </si>
  <si>
    <t>FORUDSÆTNING FOR RENOVERING</t>
  </si>
  <si>
    <t>ANTAL ARMATURER (120 armaturer i 293 butikker)</t>
  </si>
  <si>
    <t>LYSKILDE WATTAGE (Gennemsnit 46W pr. lyskilde)</t>
  </si>
  <si>
    <t>ANTAL LYSKILDER I ARMATUR</t>
  </si>
  <si>
    <t>BRUGSTID (ÅRLIGT)</t>
  </si>
  <si>
    <t>ÅRLIGT FORBRUG OG UDGIFT</t>
  </si>
  <si>
    <t>INSTALLATION</t>
  </si>
  <si>
    <t>EFFEKT INSTALLATION</t>
  </si>
  <si>
    <t>KWH FORBRUG ÅRLIGT</t>
  </si>
  <si>
    <t>KWH BESPARELSE ÅRLIGT</t>
  </si>
  <si>
    <t xml:space="preserve">ENERGIUDGIFT ÅRLIGT KR./KWH </t>
  </si>
  <si>
    <t>UDGIFTER  VEDLIGE-HOLD</t>
  </si>
  <si>
    <t>VEDLIGEHOLD</t>
  </si>
  <si>
    <t>ANTAL ÅR MELLEM LYSKILDESKIFT</t>
  </si>
  <si>
    <t>UDGIFT UDSKIFTNING OVER 10 år</t>
  </si>
  <si>
    <t>BESPARELSE</t>
  </si>
  <si>
    <t>PRIS FOR NY INSTALLATION</t>
  </si>
  <si>
    <t>PRIS PR. INSTALLATION (110.223 kr / 120 armaturer)</t>
  </si>
  <si>
    <t>PRIS PR. BUTIK - OPSTART</t>
  </si>
  <si>
    <t>PRIS PR. BUTIK - AFFALD</t>
  </si>
  <si>
    <t>TILBAGEBETALINGTID FOR INVESTERING (ÅR)</t>
  </si>
  <si>
    <t>CO2 BESPARELSE TON ÅRLIGT</t>
  </si>
  <si>
    <t>Energiberegning</t>
  </si>
  <si>
    <t>HIGH-END</t>
  </si>
  <si>
    <t>KUNDENS NAVN</t>
  </si>
  <si>
    <t>SAMMENLIGNING - BELYSNING</t>
  </si>
  <si>
    <t>ALLE MÅLEPUNKTER</t>
  </si>
  <si>
    <t>MÅLEPUNKT</t>
  </si>
  <si>
    <t>ÆNDRING I %</t>
  </si>
  <si>
    <t>TENDENS OVER 5 ÅR</t>
  </si>
  <si>
    <t>ANGIV CENTRALE MÅLEPUNKTER HER</t>
  </si>
  <si>
    <t xml:space="preserve"> DU KAN FÅ VIST OP TIL 5 CENTRALE MÅLEPUNKTER I RAPPORTEN</t>
  </si>
  <si>
    <t>ENERGIBESPARELSE</t>
  </si>
  <si>
    <t>KWH UDGIFT ÅRLIGT</t>
  </si>
  <si>
    <t>RENTER</t>
  </si>
  <si>
    <t>AFSKRIVNINGER</t>
  </si>
  <si>
    <t>NETTORESULTAT</t>
  </si>
  <si>
    <t>Dette regneark bruges til beregninger i regnskabet og skal forblive skjult.</t>
  </si>
  <si>
    <t>Placering</t>
  </si>
  <si>
    <t>Indeværende år</t>
  </si>
  <si>
    <t>Forrige år</t>
  </si>
  <si>
    <t>Centrale målepunkter</t>
  </si>
  <si>
    <t>Alle målepunkter (op til 25 målepunkter)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</si>
</sst>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&quot;$&quot;#,##0_);\(&quot;$&quot;#,##0\)"/>
    <numFmt numFmtId="165" formatCode="_ &quot;kr.&quot;\ * #,##0.00_ ;_ &quot;kr.&quot;\ * \-#,##0.00_ ;_ &quot;kr.&quot;\ * &quot;-&quot;??_ ;_ @_ "/>
    <numFmt numFmtId="166" formatCode="_ * #,##0.00_ ;_ * \-#,##0.00_ ;_ * &quot;-&quot;??_ ;_ @_ "/>
    <numFmt numFmtId="167" formatCode="&quot;$&quot;#,##0.00"/>
    <numFmt numFmtId="168" formatCode="[$kr-406]\ #,##0.00"/>
    <numFmt numFmtId="169" formatCode="[$kr-406]\ #,##0;[Red][$kr-406]\ #,##0"/>
    <numFmt numFmtId="170" formatCode="0\ \W"/>
    <numFmt numFmtId="171" formatCode="#,##0\ \k\W\h"/>
    <numFmt numFmtId="172" formatCode="0.00\ &quot;kr.&quot;"/>
    <numFmt numFmtId="173" formatCode="#"/>
    <numFmt numFmtId="174" formatCode="#,##0.00\ &quot;kr.&quot;"/>
    <numFmt numFmtId="175" formatCode="0.0"/>
    <numFmt numFmtId="176" formatCode="[$-406]mmmm\ yyyy;@"/>
    <numFmt numFmtId="177" formatCode="&quot;kr.&quot;\ #,##0.00"/>
    <numFmt numFmtId="178" formatCode="_ &quot;kr.&quot;\ * #,##0_ ;_ &quot;kr.&quot;\ * \-#,##0_ ;_ &quot;kr.&quot;\ * &quot;-&quot;??_ ;_ @_ "/>
    <numFmt numFmtId="179" formatCode="_ * #,##0_ ;_ * \-#,##0_ ;_ * &quot;-&quot;??_ ;_ @_ "/>
    <numFmt numFmtId="180" formatCode="0.000"/>
    <numFmt numFmtId="181" formatCode="#,##0.0\ \k\W\ "/>
    <numFmt numFmtId="182" formatCode="_-* #,##0.00\ [$kr.-406]_-;\-* #,##0.00\ [$kr.-406]_-;_-* &quot;-&quot;??\ [$kr.-406]_-;_-@_-"/>
    <numFmt numFmtId="183" formatCode="&quot;L&quot;#,##0"/>
    <numFmt numFmtId="184" formatCode="#.00"/>
    <numFmt numFmtId="185" formatCode="[$-414]mmmm\ yyyy;@"/>
    <numFmt numFmtId="186" formatCode="_-* #,##0\ [$kr.-406]_-;\-* #,##0\ [$kr.-406]_-;_-* &quot;-&quot;??\ [$kr.-406]_-;_-@_-"/>
    <numFmt numFmtId="187" formatCode="#,##0\ \k\W\ "/>
  </numFmts>
  <fonts count="36">
    <font>
      <sz val="10"/>
      <color theme="1" tint="0.34998626667073579"/>
      <name val="Euphemia"/>
      <family val="2"/>
      <scheme val="major"/>
    </font>
    <font>
      <sz val="11"/>
      <color theme="1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b/>
      <sz val="11"/>
      <color theme="1"/>
      <name val="Franklin Gothic Medium"/>
      <family val="2"/>
      <scheme val="minor"/>
    </font>
    <font>
      <sz val="11"/>
      <color theme="1"/>
      <name val="Calibri"/>
      <family val="2"/>
    </font>
    <font>
      <sz val="11"/>
      <color theme="1" tint="0.499984740745262"/>
      <name val="Franklin Gothic Medium"/>
      <family val="2"/>
      <scheme val="minor"/>
    </font>
    <font>
      <i/>
      <sz val="11"/>
      <color theme="1" tint="0.499984740745262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b/>
      <sz val="11"/>
      <color theme="0"/>
      <name val="Franklin Gothic Medium"/>
      <family val="2"/>
      <scheme val="minor"/>
    </font>
    <font>
      <sz val="24"/>
      <color theme="4"/>
      <name val="Euphemia"/>
      <family val="2"/>
      <scheme val="major"/>
    </font>
    <font>
      <sz val="14"/>
      <color theme="0" tint="-0.34998626667073579"/>
      <name val="Euphemia"/>
      <family val="2"/>
      <scheme val="major"/>
    </font>
    <font>
      <sz val="18"/>
      <color theme="1" tint="0.34998626667073579"/>
      <name val="Franklin Gothic Medium"/>
      <family val="2"/>
      <scheme val="minor"/>
    </font>
    <font>
      <sz val="20"/>
      <color theme="0" tint="-0.34998626667073579"/>
      <name val="Franklin Gothic Medium"/>
      <family val="2"/>
      <scheme val="minor"/>
    </font>
    <font>
      <sz val="14"/>
      <color theme="0" tint="-0.34998626667073579"/>
      <name val="Franklin Gothic Medium"/>
      <family val="2"/>
      <scheme val="minor"/>
    </font>
    <font>
      <sz val="12"/>
      <color theme="0" tint="-0.34998626667073579"/>
      <name val="Franklin Gothic Medium"/>
      <family val="2"/>
      <scheme val="minor"/>
    </font>
    <font>
      <sz val="11"/>
      <color theme="4" tint="-0.249977111117893"/>
      <name val="Franklin Gothic Medium"/>
      <family val="2"/>
      <scheme val="minor"/>
    </font>
    <font>
      <sz val="14"/>
      <color theme="3" tint="0.499984740745262"/>
      <name val="Franklin Gothic Medium"/>
      <family val="2"/>
      <scheme val="minor"/>
    </font>
    <font>
      <b/>
      <sz val="9"/>
      <color theme="0"/>
      <name val="Franklin Gothic Medium"/>
      <family val="2"/>
      <scheme val="minor"/>
    </font>
    <font>
      <sz val="10"/>
      <color theme="1" tint="0.34998626667073579"/>
      <name val="Euphemia"/>
      <family val="2"/>
      <scheme val="major"/>
    </font>
    <font>
      <b/>
      <sz val="10"/>
      <color theme="1" tint="0.34998626667073579"/>
      <name val="Euphemia"/>
      <family val="2"/>
      <scheme val="major"/>
    </font>
    <font>
      <sz val="12"/>
      <color theme="0" tint="-0.34998626667073579"/>
      <name val="Euphemia"/>
      <family val="2"/>
      <scheme val="major"/>
    </font>
    <font>
      <sz val="10"/>
      <color rgb="FFFF0000"/>
      <name val="Euphemia"/>
      <family val="2"/>
      <scheme val="major"/>
    </font>
    <font>
      <b/>
      <sz val="10"/>
      <color rgb="FFFF0000"/>
      <name val="Euphemia"/>
      <family val="2"/>
      <scheme val="major"/>
    </font>
    <font>
      <b/>
      <sz val="10"/>
      <color rgb="FF00B050"/>
      <name val="Euphemia"/>
      <family val="2"/>
      <scheme val="major"/>
    </font>
    <font>
      <sz val="11"/>
      <color theme="0"/>
      <name val="Franklin Gothic Medium"/>
      <family val="2"/>
      <scheme val="minor"/>
    </font>
    <font>
      <b/>
      <sz val="10"/>
      <color theme="0"/>
      <name val="Franklin Gothic Medium"/>
      <family val="2"/>
      <scheme val="minor"/>
    </font>
    <font>
      <sz val="10"/>
      <name val="Euphemia"/>
      <family val="2"/>
      <scheme val="major"/>
    </font>
    <font>
      <sz val="18"/>
      <color theme="4"/>
      <name val="Euphemia"/>
      <family val="2"/>
      <scheme val="major"/>
    </font>
    <font>
      <b/>
      <sz val="10"/>
      <name val="Franklin Gothic Medium"/>
      <family val="2"/>
      <scheme val="minor"/>
    </font>
    <font>
      <b/>
      <sz val="10"/>
      <color theme="1"/>
      <name val="Franklin Gothic Medium"/>
      <family val="2"/>
      <scheme val="minor"/>
    </font>
    <font>
      <sz val="8"/>
      <name val="Euphemia"/>
      <family val="2"/>
      <scheme val="major"/>
    </font>
    <font>
      <b/>
      <sz val="12"/>
      <name val="Franklin Gothic Medium"/>
      <family val="2"/>
      <scheme val="minor"/>
    </font>
    <font>
      <b/>
      <sz val="12"/>
      <name val="Euphemia"/>
      <family val="2"/>
      <scheme val="major"/>
    </font>
    <font>
      <sz val="10"/>
      <color theme="1"/>
      <name val="Euphemia"/>
      <family val="2"/>
      <scheme val="major"/>
    </font>
    <font>
      <b/>
      <sz val="10"/>
      <color theme="1"/>
      <name val="Euphemia"/>
      <family val="2"/>
      <scheme val="major"/>
    </font>
    <font>
      <b/>
      <sz val="12"/>
      <color theme="1"/>
      <name val="Euphemia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rgb="FFBAE2C5"/>
        <bgColor indexed="64"/>
      </patternFill>
    </fill>
    <fill>
      <patternFill patternType="solid">
        <fgColor rgb="FFFCD2A5"/>
        <bgColor indexed="64"/>
      </patternFill>
    </fill>
    <fill>
      <patternFill patternType="solid">
        <fgColor rgb="FFA7D3E9"/>
        <bgColor indexed="64"/>
      </patternFill>
    </fill>
    <fill>
      <patternFill patternType="solid">
        <fgColor rgb="FFF3BBBA"/>
        <bgColor indexed="64"/>
      </patternFill>
    </fill>
    <fill>
      <patternFill patternType="solid">
        <fgColor rgb="FFD3BBD7"/>
        <bgColor indexed="64"/>
      </patternFill>
    </fill>
    <fill>
      <patternFill patternType="solid">
        <fgColor theme="4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/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dashed">
        <color theme="1" tint="0.34998626667073579"/>
      </top>
      <bottom/>
      <diagonal/>
    </border>
    <border>
      <left/>
      <right style="medium">
        <color theme="1" tint="0.34998626667073579"/>
      </right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theme="0" tint="-0.34998626667073579"/>
      </left>
      <right style="thin">
        <color theme="0" tint="-0.14996795556505021"/>
      </right>
      <top style="medium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34998626667073579"/>
      </right>
      <top style="medium">
        <color theme="0" tint="-0.34998626667073579"/>
      </top>
      <bottom style="thin">
        <color theme="0" tint="-0.14996795556505021"/>
      </bottom>
      <diagonal/>
    </border>
    <border>
      <left style="medium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medium">
        <color theme="0" tint="-0.34998626667073579"/>
      </bottom>
      <diagonal/>
    </border>
    <border>
      <left style="thin">
        <color theme="0" tint="-0.14996795556505021"/>
      </left>
      <right style="medium">
        <color theme="0" tint="-0.34998626667073579"/>
      </right>
      <top style="thin">
        <color theme="0" tint="-0.14996795556505021"/>
      </top>
      <bottom style="medium">
        <color theme="0" tint="-0.34998626667073579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dashed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theme="1" tint="0.34998626667073579"/>
      </left>
      <right/>
      <top/>
      <bottom style="dashed">
        <color theme="1" tint="0.34998626667073579"/>
      </bottom>
      <diagonal/>
    </border>
    <border>
      <left/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14993743705557422"/>
      </bottom>
      <diagonal/>
    </border>
  </borders>
  <cellStyleXfs count="25">
    <xf numFmtId="0" fontId="0" fillId="0" borderId="0" applyFill="0" applyBorder="0">
      <alignment vertical="center"/>
    </xf>
    <xf numFmtId="9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0" applyNumberFormat="0" applyFill="0" applyBorder="0" applyAlignment="0" applyProtection="0"/>
    <xf numFmtId="0" fontId="17" fillId="2" borderId="0">
      <alignment horizontal="center" vertical="center"/>
    </xf>
    <xf numFmtId="164" fontId="12" fillId="0" borderId="7">
      <alignment horizontal="center" vertical="center"/>
    </xf>
    <xf numFmtId="9" fontId="14" fillId="0" borderId="0">
      <alignment horizontal="left" vertical="center" indent="1"/>
    </xf>
    <xf numFmtId="0" fontId="16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166" fontId="18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165" fontId="18" fillId="0" borderId="0" applyFont="0" applyFill="0" applyBorder="0" applyAlignment="0" applyProtection="0"/>
  </cellStyleXfs>
  <cellXfs count="419">
    <xf numFmtId="0" fontId="0" fillId="0" borderId="0" xfId="0">
      <alignment vertical="center"/>
    </xf>
    <xf numFmtId="0" fontId="0" fillId="0" borderId="0" xfId="0" applyAlignment="1">
      <alignment horizont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9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0" fontId="9" fillId="0" borderId="0" xfId="2"/>
    <xf numFmtId="0" fontId="10" fillId="0" borderId="2" xfId="3"/>
    <xf numFmtId="0" fontId="10" fillId="0" borderId="2" xfId="3" applyFill="1"/>
    <xf numFmtId="0" fontId="3" fillId="0" borderId="0" xfId="0" applyFont="1" applyAlignment="1"/>
    <xf numFmtId="0" fontId="8" fillId="2" borderId="1" xfId="0" applyFont="1" applyFill="1" applyBorder="1">
      <alignment vertical="center"/>
    </xf>
    <xf numFmtId="9" fontId="13" fillId="0" borderId="0" xfId="1" applyFont="1" applyAlignment="1">
      <alignment horizontal="left" vertical="center" indent="1"/>
    </xf>
    <xf numFmtId="0" fontId="0" fillId="0" borderId="0" xfId="0" applyBorder="1">
      <alignment vertical="center"/>
    </xf>
    <xf numFmtId="0" fontId="0" fillId="0" borderId="0" xfId="0" applyBorder="1" applyAlignment="1">
      <alignment horizontal="left" indent="1"/>
    </xf>
    <xf numFmtId="0" fontId="0" fillId="0" borderId="9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3" xfId="0" applyFill="1" applyBorder="1">
      <alignment vertical="center"/>
    </xf>
    <xf numFmtId="9" fontId="0" fillId="0" borderId="13" xfId="1" applyFont="1" applyFill="1" applyBorder="1" applyAlignment="1">
      <alignment horizontal="center" vertical="center"/>
    </xf>
    <xf numFmtId="167" fontId="0" fillId="0" borderId="14" xfId="0" applyNumberFormat="1" applyFill="1" applyBorder="1">
      <alignment vertical="center"/>
    </xf>
    <xf numFmtId="0" fontId="0" fillId="0" borderId="14" xfId="0" applyFill="1" applyBorder="1">
      <alignment vertical="center"/>
    </xf>
    <xf numFmtId="9" fontId="0" fillId="0" borderId="14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indent="1"/>
    </xf>
    <xf numFmtId="0" fontId="5" fillId="0" borderId="0" xfId="0" applyFont="1">
      <alignment vertical="center"/>
    </xf>
    <xf numFmtId="0" fontId="15" fillId="0" borderId="0" xfId="0" applyFont="1">
      <alignment vertical="center"/>
    </xf>
    <xf numFmtId="0" fontId="10" fillId="0" borderId="2" xfId="3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>
      <alignment vertical="center"/>
    </xf>
    <xf numFmtId="0" fontId="5" fillId="0" borderId="19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16" fillId="0" borderId="0" xfId="8" applyAlignment="1">
      <alignment horizontal="left"/>
    </xf>
    <xf numFmtId="167" fontId="0" fillId="0" borderId="13" xfId="0" applyNumberFormat="1" applyFill="1" applyBorder="1">
      <alignment vertical="center"/>
    </xf>
    <xf numFmtId="0" fontId="10" fillId="0" borderId="22" xfId="3" applyBorder="1"/>
    <xf numFmtId="9" fontId="14" fillId="0" borderId="23" xfId="7" applyBorder="1">
      <alignment horizontal="left" vertical="center" indent="1"/>
    </xf>
    <xf numFmtId="0" fontId="0" fillId="0" borderId="8" xfId="0" applyBorder="1" applyAlignment="1"/>
    <xf numFmtId="0" fontId="0" fillId="0" borderId="24" xfId="0" applyBorder="1">
      <alignment vertical="center"/>
    </xf>
    <xf numFmtId="0" fontId="0" fillId="0" borderId="8" xfId="0" applyBorder="1" applyAlignment="1">
      <alignment horizontal="left" indent="1"/>
    </xf>
    <xf numFmtId="164" fontId="12" fillId="0" borderId="4" xfId="6" applyBorder="1">
      <alignment horizontal="center" vertical="center"/>
    </xf>
    <xf numFmtId="9" fontId="14" fillId="0" borderId="23" xfId="1" applyFont="1" applyBorder="1" applyAlignment="1">
      <alignment horizontal="left" vertical="center" indent="1"/>
    </xf>
    <xf numFmtId="0" fontId="11" fillId="0" borderId="0" xfId="4" applyAlignment="1">
      <alignment vertical="center"/>
    </xf>
    <xf numFmtId="0" fontId="0" fillId="0" borderId="0" xfId="0" applyAlignment="1">
      <alignment horizontal="left" vertical="center" indent="2"/>
    </xf>
    <xf numFmtId="0" fontId="17" fillId="2" borderId="28" xfId="5" applyBorder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0" fillId="0" borderId="14" xfId="0" applyFill="1" applyBorder="1" applyAlignment="1">
      <alignment horizontal="left" vertical="center" indent="1"/>
    </xf>
    <xf numFmtId="168" fontId="0" fillId="0" borderId="13" xfId="0" applyNumberFormat="1" applyFill="1" applyBorder="1">
      <alignment vertical="center"/>
    </xf>
    <xf numFmtId="169" fontId="12" fillId="0" borderId="25" xfId="6" applyNumberFormat="1" applyBorder="1">
      <alignment horizontal="center" vertical="center"/>
    </xf>
    <xf numFmtId="3" fontId="0" fillId="0" borderId="13" xfId="0" applyNumberFormat="1" applyFill="1" applyBorder="1">
      <alignment vertical="center"/>
    </xf>
    <xf numFmtId="171" fontId="0" fillId="0" borderId="13" xfId="0" applyNumberFormat="1" applyFill="1" applyBorder="1">
      <alignment vertical="center"/>
    </xf>
    <xf numFmtId="172" fontId="0" fillId="0" borderId="13" xfId="9" applyNumberFormat="1" applyFont="1" applyFill="1" applyBorder="1" applyAlignment="1">
      <alignment vertical="center"/>
    </xf>
    <xf numFmtId="173" fontId="0" fillId="0" borderId="0" xfId="0" applyNumberFormat="1" applyBorder="1" applyAlignment="1">
      <alignment horizontal="right" vertical="center"/>
    </xf>
    <xf numFmtId="174" fontId="0" fillId="0" borderId="13" xfId="9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left" vertical="center" indent="1"/>
    </xf>
    <xf numFmtId="174" fontId="19" fillId="0" borderId="13" xfId="9" applyNumberFormat="1" applyFont="1" applyFill="1" applyBorder="1" applyAlignment="1">
      <alignment vertical="center"/>
    </xf>
    <xf numFmtId="9" fontId="19" fillId="0" borderId="0" xfId="1" applyFont="1" applyBorder="1" applyAlignment="1">
      <alignment horizontal="right" vertical="center"/>
    </xf>
    <xf numFmtId="0" fontId="8" fillId="8" borderId="1" xfId="0" applyFont="1" applyFill="1" applyBorder="1" applyAlignment="1">
      <alignment horizontal="center" vertical="center"/>
    </xf>
    <xf numFmtId="174" fontId="21" fillId="0" borderId="13" xfId="9" applyNumberFormat="1" applyFont="1" applyFill="1" applyBorder="1" applyAlignment="1">
      <alignment vertical="center"/>
    </xf>
    <xf numFmtId="9" fontId="22" fillId="0" borderId="0" xfId="1" applyFont="1" applyBorder="1" applyAlignment="1">
      <alignment horizontal="right" vertical="center"/>
    </xf>
    <xf numFmtId="9" fontId="23" fillId="0" borderId="0" xfId="1" applyFont="1" applyBorder="1" applyAlignment="1">
      <alignment horizontal="right" vertical="center"/>
    </xf>
    <xf numFmtId="174" fontId="0" fillId="0" borderId="13" xfId="9" applyNumberFormat="1" applyFont="1" applyFill="1" applyBorder="1" applyAlignment="1" applyProtection="1">
      <alignment vertical="center"/>
      <protection locked="0"/>
    </xf>
    <xf numFmtId="172" fontId="0" fillId="0" borderId="13" xfId="9" applyNumberFormat="1" applyFont="1" applyFill="1" applyBorder="1" applyAlignment="1" applyProtection="1">
      <alignment vertical="center"/>
      <protection locked="0"/>
    </xf>
    <xf numFmtId="1" fontId="0" fillId="0" borderId="13" xfId="0" applyNumberFormat="1" applyFill="1" applyBorder="1" applyProtection="1">
      <alignment vertical="center"/>
      <protection locked="0"/>
    </xf>
    <xf numFmtId="170" fontId="0" fillId="0" borderId="13" xfId="0" applyNumberFormat="1" applyFill="1" applyBorder="1" applyProtection="1">
      <alignment vertical="center"/>
      <protection locked="0"/>
    </xf>
    <xf numFmtId="3" fontId="0" fillId="0" borderId="13" xfId="0" applyNumberFormat="1" applyFill="1" applyBorder="1" applyProtection="1">
      <alignment vertical="center"/>
      <protection locked="0"/>
    </xf>
    <xf numFmtId="9" fontId="0" fillId="0" borderId="13" xfId="1" applyFont="1" applyFill="1" applyBorder="1" applyAlignment="1" applyProtection="1">
      <alignment vertical="center"/>
      <protection locked="0"/>
    </xf>
    <xf numFmtId="177" fontId="0" fillId="0" borderId="0" xfId="0" applyNumberFormat="1">
      <alignment vertical="center"/>
    </xf>
    <xf numFmtId="178" fontId="0" fillId="0" borderId="0" xfId="9" applyNumberFormat="1" applyFont="1" applyAlignment="1">
      <alignment vertical="center"/>
    </xf>
    <xf numFmtId="0" fontId="0" fillId="9" borderId="0" xfId="0" applyFill="1">
      <alignment vertical="center"/>
    </xf>
    <xf numFmtId="178" fontId="0" fillId="9" borderId="0" xfId="9" applyNumberFormat="1" applyFont="1" applyFill="1" applyAlignment="1">
      <alignment vertical="center"/>
    </xf>
    <xf numFmtId="178" fontId="0" fillId="0" borderId="0" xfId="0" applyNumberFormat="1">
      <alignment vertical="center"/>
    </xf>
    <xf numFmtId="0" fontId="19" fillId="0" borderId="0" xfId="0" applyFont="1">
      <alignment vertical="center"/>
    </xf>
    <xf numFmtId="175" fontId="19" fillId="0" borderId="13" xfId="9" applyNumberFormat="1" applyFont="1" applyFill="1" applyBorder="1" applyAlignment="1">
      <alignment vertical="center"/>
    </xf>
    <xf numFmtId="179" fontId="0" fillId="0" borderId="13" xfId="15" applyNumberFormat="1" applyFont="1" applyFill="1" applyBorder="1" applyAlignment="1" applyProtection="1">
      <alignment vertical="center"/>
      <protection locked="0"/>
    </xf>
    <xf numFmtId="174" fontId="18" fillId="0" borderId="13" xfId="9" applyNumberFormat="1" applyFont="1" applyFill="1" applyBorder="1" applyAlignment="1">
      <alignment vertical="center"/>
    </xf>
    <xf numFmtId="174" fontId="23" fillId="0" borderId="13" xfId="9" applyNumberFormat="1" applyFont="1" applyFill="1" applyBorder="1" applyAlignment="1">
      <alignment vertical="center"/>
    </xf>
    <xf numFmtId="174" fontId="19" fillId="0" borderId="13" xfId="9" applyNumberFormat="1" applyFont="1" applyFill="1" applyBorder="1" applyAlignment="1" applyProtection="1">
      <alignment vertical="center"/>
      <protection locked="0"/>
    </xf>
    <xf numFmtId="0" fontId="25" fillId="9" borderId="1" xfId="0" applyFont="1" applyFill="1" applyBorder="1" applyAlignment="1">
      <alignment horizontal="center" vertical="center"/>
    </xf>
    <xf numFmtId="174" fontId="26" fillId="0" borderId="13" xfId="9" applyNumberFormat="1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176" fontId="8" fillId="2" borderId="1" xfId="16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178" fontId="0" fillId="2" borderId="0" xfId="9" applyNumberFormat="1" applyFont="1" applyFill="1" applyAlignment="1">
      <alignment vertical="center"/>
    </xf>
    <xf numFmtId="174" fontId="0" fillId="0" borderId="0" xfId="0" applyNumberFormat="1">
      <alignment vertical="center"/>
    </xf>
    <xf numFmtId="0" fontId="25" fillId="11" borderId="1" xfId="0" applyFont="1" applyFill="1" applyBorder="1" applyAlignment="1">
      <alignment horizontal="center" vertical="center"/>
    </xf>
    <xf numFmtId="0" fontId="25" fillId="12" borderId="1" xfId="0" applyFont="1" applyFill="1" applyBorder="1" applyAlignment="1">
      <alignment horizontal="center" vertical="center"/>
    </xf>
    <xf numFmtId="176" fontId="8" fillId="12" borderId="1" xfId="16" applyNumberFormat="1" applyFont="1" applyFill="1" applyBorder="1" applyAlignment="1">
      <alignment horizontal="center" vertical="center"/>
    </xf>
    <xf numFmtId="176" fontId="8" fillId="9" borderId="1" xfId="16" applyNumberFormat="1" applyFont="1" applyFill="1" applyBorder="1" applyAlignment="1">
      <alignment horizontal="center" vertical="center"/>
    </xf>
    <xf numFmtId="180" fontId="19" fillId="0" borderId="13" xfId="9" applyNumberFormat="1" applyFont="1" applyFill="1" applyBorder="1" applyAlignment="1">
      <alignment horizontal="right" vertical="center" indent="1"/>
    </xf>
    <xf numFmtId="180" fontId="8" fillId="11" borderId="1" xfId="16" applyNumberFormat="1" applyFont="1" applyFill="1" applyBorder="1" applyAlignment="1">
      <alignment horizontal="right" vertical="center" indent="1"/>
    </xf>
    <xf numFmtId="180" fontId="18" fillId="0" borderId="13" xfId="9" applyNumberFormat="1" applyFont="1" applyFill="1" applyBorder="1" applyAlignment="1">
      <alignment horizontal="right" vertical="center" indent="1"/>
    </xf>
    <xf numFmtId="175" fontId="18" fillId="0" borderId="13" xfId="9" applyNumberFormat="1" applyFont="1" applyFill="1" applyBorder="1" applyAlignment="1">
      <alignment vertical="center"/>
    </xf>
    <xf numFmtId="181" fontId="0" fillId="0" borderId="13" xfId="0" applyNumberFormat="1" applyFill="1" applyBorder="1">
      <alignment vertical="center"/>
    </xf>
    <xf numFmtId="0" fontId="9" fillId="0" borderId="0" xfId="2" applyAlignment="1"/>
    <xf numFmtId="0" fontId="27" fillId="0" borderId="0" xfId="2" applyFont="1" applyAlignment="1"/>
    <xf numFmtId="182" fontId="0" fillId="0" borderId="13" xfId="9" applyNumberFormat="1" applyFont="1" applyFill="1" applyBorder="1" applyAlignment="1" applyProtection="1">
      <alignment vertical="center"/>
      <protection locked="0"/>
    </xf>
    <xf numFmtId="0" fontId="8" fillId="12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1" fillId="0" borderId="0" xfId="23"/>
    <xf numFmtId="0" fontId="3" fillId="0" borderId="0" xfId="23" applyFont="1"/>
    <xf numFmtId="0" fontId="1" fillId="13" borderId="0" xfId="17" applyAlignment="1">
      <alignment horizontal="center"/>
    </xf>
    <xf numFmtId="0" fontId="1" fillId="13" borderId="0" xfId="17"/>
    <xf numFmtId="183" fontId="1" fillId="13" borderId="0" xfId="17" applyNumberFormat="1"/>
    <xf numFmtId="0" fontId="2" fillId="3" borderId="0" xfId="10" applyAlignment="1">
      <alignment horizontal="center"/>
    </xf>
    <xf numFmtId="0" fontId="2" fillId="3" borderId="0" xfId="10"/>
    <xf numFmtId="183" fontId="2" fillId="3" borderId="0" xfId="10" applyNumberFormat="1"/>
    <xf numFmtId="0" fontId="1" fillId="14" borderId="0" xfId="18" applyAlignment="1">
      <alignment horizontal="center"/>
    </xf>
    <xf numFmtId="0" fontId="1" fillId="14" borderId="0" xfId="18"/>
    <xf numFmtId="183" fontId="1" fillId="14" borderId="0" xfId="18" applyNumberFormat="1"/>
    <xf numFmtId="2" fontId="1" fillId="14" borderId="0" xfId="18" applyNumberFormat="1"/>
    <xf numFmtId="0" fontId="1" fillId="15" borderId="0" xfId="19" applyAlignment="1">
      <alignment horizontal="center"/>
    </xf>
    <xf numFmtId="0" fontId="1" fillId="15" borderId="0" xfId="19"/>
    <xf numFmtId="183" fontId="1" fillId="15" borderId="0" xfId="19" applyNumberFormat="1"/>
    <xf numFmtId="0" fontId="3" fillId="14" borderId="0" xfId="18" applyFont="1"/>
    <xf numFmtId="2" fontId="3" fillId="14" borderId="0" xfId="18" applyNumberFormat="1" applyFont="1"/>
    <xf numFmtId="0" fontId="3" fillId="3" borderId="0" xfId="10" applyFont="1"/>
    <xf numFmtId="2" fontId="3" fillId="3" borderId="0" xfId="10" applyNumberFormat="1" applyFont="1"/>
    <xf numFmtId="0" fontId="3" fillId="13" borderId="0" xfId="17" applyFont="1"/>
    <xf numFmtId="2" fontId="3" fillId="13" borderId="0" xfId="17" applyNumberFormat="1" applyFont="1"/>
    <xf numFmtId="0" fontId="1" fillId="17" borderId="0" xfId="21" applyAlignment="1">
      <alignment horizontal="center"/>
    </xf>
    <xf numFmtId="0" fontId="1" fillId="17" borderId="0" xfId="21"/>
    <xf numFmtId="183" fontId="1" fillId="17" borderId="0" xfId="21" applyNumberFormat="1"/>
    <xf numFmtId="0" fontId="2" fillId="5" borderId="0" xfId="12" applyAlignment="1">
      <alignment horizontal="center"/>
    </xf>
    <xf numFmtId="0" fontId="2" fillId="5" borderId="0" xfId="12"/>
    <xf numFmtId="183" fontId="2" fillId="5" borderId="0" xfId="12" applyNumberFormat="1"/>
    <xf numFmtId="0" fontId="1" fillId="18" borderId="0" xfId="22" applyAlignment="1">
      <alignment horizontal="center"/>
    </xf>
    <xf numFmtId="0" fontId="1" fillId="18" borderId="0" xfId="22"/>
    <xf numFmtId="183" fontId="1" fillId="18" borderId="0" xfId="22" applyNumberFormat="1"/>
    <xf numFmtId="0" fontId="1" fillId="16" borderId="0" xfId="20" applyAlignment="1">
      <alignment horizontal="center"/>
    </xf>
    <xf numFmtId="0" fontId="1" fillId="16" borderId="0" xfId="20"/>
    <xf numFmtId="183" fontId="1" fillId="16" borderId="0" xfId="20" applyNumberFormat="1"/>
    <xf numFmtId="0" fontId="2" fillId="4" borderId="0" xfId="11" applyAlignment="1">
      <alignment horizontal="center"/>
    </xf>
    <xf numFmtId="0" fontId="2" fillId="4" borderId="0" xfId="11"/>
    <xf numFmtId="183" fontId="2" fillId="4" borderId="0" xfId="11" applyNumberFormat="1"/>
    <xf numFmtId="0" fontId="3" fillId="18" borderId="0" xfId="22" applyFont="1"/>
    <xf numFmtId="2" fontId="3" fillId="18" borderId="0" xfId="22" applyNumberFormat="1" applyFont="1"/>
    <xf numFmtId="0" fontId="3" fillId="5" borderId="0" xfId="12" applyFont="1"/>
    <xf numFmtId="2" fontId="3" fillId="5" borderId="0" xfId="12" applyNumberFormat="1" applyFont="1"/>
    <xf numFmtId="0" fontId="3" fillId="17" borderId="0" xfId="21" applyFont="1"/>
    <xf numFmtId="2" fontId="3" fillId="17" borderId="0" xfId="21" applyNumberFormat="1" applyFont="1"/>
    <xf numFmtId="0" fontId="3" fillId="16" borderId="0" xfId="20" applyFont="1"/>
    <xf numFmtId="2" fontId="3" fillId="16" borderId="0" xfId="20" applyNumberFormat="1" applyFont="1"/>
    <xf numFmtId="0" fontId="3" fillId="4" borderId="0" xfId="11" applyFont="1"/>
    <xf numFmtId="2" fontId="3" fillId="4" borderId="0" xfId="11" applyNumberFormat="1" applyFont="1"/>
    <xf numFmtId="0" fontId="3" fillId="15" borderId="0" xfId="19" applyFont="1"/>
    <xf numFmtId="2" fontId="3" fillId="15" borderId="0" xfId="19" applyNumberFormat="1" applyFont="1"/>
    <xf numFmtId="0" fontId="21" fillId="0" borderId="0" xfId="0" applyFont="1">
      <alignment vertical="center"/>
    </xf>
    <xf numFmtId="0" fontId="8" fillId="19" borderId="1" xfId="0" applyFont="1" applyFill="1" applyBorder="1" applyAlignment="1">
      <alignment horizontal="center" vertical="center"/>
    </xf>
    <xf numFmtId="0" fontId="25" fillId="19" borderId="1" xfId="0" applyFont="1" applyFill="1" applyBorder="1" applyAlignment="1">
      <alignment horizontal="center" vertical="center"/>
    </xf>
    <xf numFmtId="179" fontId="0" fillId="0" borderId="13" xfId="15" applyNumberFormat="1" applyFont="1" applyFill="1" applyBorder="1" applyAlignment="1" applyProtection="1">
      <alignment vertical="center"/>
    </xf>
    <xf numFmtId="170" fontId="0" fillId="0" borderId="13" xfId="0" applyNumberFormat="1" applyFill="1" applyBorder="1">
      <alignment vertical="center"/>
    </xf>
    <xf numFmtId="1" fontId="0" fillId="0" borderId="13" xfId="0" applyNumberFormat="1" applyFill="1" applyBorder="1">
      <alignment vertical="center"/>
    </xf>
    <xf numFmtId="183" fontId="0" fillId="0" borderId="13" xfId="15" applyNumberFormat="1" applyFont="1" applyFill="1" applyBorder="1" applyAlignment="1" applyProtection="1">
      <alignment horizontal="right" vertical="center"/>
    </xf>
    <xf numFmtId="9" fontId="0" fillId="0" borderId="13" xfId="1" applyFont="1" applyFill="1" applyBorder="1" applyAlignment="1" applyProtection="1">
      <alignment vertical="center"/>
    </xf>
    <xf numFmtId="182" fontId="0" fillId="0" borderId="13" xfId="9" applyNumberFormat="1" applyFont="1" applyFill="1" applyBorder="1" applyAlignment="1" applyProtection="1">
      <alignment vertical="center"/>
    </xf>
    <xf numFmtId="9" fontId="0" fillId="0" borderId="0" xfId="1" applyFont="1" applyFill="1" applyBorder="1" applyAlignment="1" applyProtection="1">
      <alignment vertical="center"/>
    </xf>
    <xf numFmtId="174" fontId="0" fillId="0" borderId="13" xfId="9" applyNumberFormat="1" applyFont="1" applyFill="1" applyBorder="1" applyAlignment="1" applyProtection="1">
      <alignment vertical="center"/>
    </xf>
    <xf numFmtId="173" fontId="21" fillId="0" borderId="0" xfId="0" applyNumberFormat="1" applyFont="1" applyBorder="1" applyAlignment="1">
      <alignment horizontal="right" vertical="center"/>
    </xf>
    <xf numFmtId="184" fontId="21" fillId="0" borderId="0" xfId="0" applyNumberFormat="1" applyFont="1" applyBorder="1" applyAlignment="1">
      <alignment horizontal="right" vertical="center"/>
    </xf>
    <xf numFmtId="0" fontId="8" fillId="2" borderId="32" xfId="16" applyFont="1" applyFill="1" applyBorder="1" applyAlignment="1" applyProtection="1">
      <alignment horizontal="center" vertical="center"/>
    </xf>
    <xf numFmtId="0" fontId="8" fillId="12" borderId="32" xfId="16" applyFont="1" applyFill="1" applyBorder="1" applyAlignment="1" applyProtection="1">
      <alignment horizontal="center" vertical="center"/>
    </xf>
    <xf numFmtId="0" fontId="8" fillId="19" borderId="32" xfId="16" applyFont="1" applyFill="1" applyBorder="1" applyAlignment="1" applyProtection="1">
      <alignment horizontal="center" vertical="center"/>
    </xf>
    <xf numFmtId="182" fontId="21" fillId="0" borderId="13" xfId="9" applyNumberFormat="1" applyFont="1" applyFill="1" applyBorder="1" applyAlignment="1" applyProtection="1">
      <alignment vertical="center"/>
    </xf>
    <xf numFmtId="182" fontId="26" fillId="0" borderId="13" xfId="9" applyNumberFormat="1" applyFont="1" applyFill="1" applyBorder="1" applyAlignment="1" applyProtection="1">
      <alignment vertical="center"/>
    </xf>
    <xf numFmtId="9" fontId="22" fillId="0" borderId="0" xfId="1" applyFont="1" applyBorder="1" applyAlignment="1" applyProtection="1">
      <alignment horizontal="right" vertical="center"/>
    </xf>
    <xf numFmtId="9" fontId="19" fillId="0" borderId="0" xfId="1" applyFont="1" applyBorder="1" applyAlignment="1" applyProtection="1">
      <alignment horizontal="right" vertical="center"/>
    </xf>
    <xf numFmtId="175" fontId="19" fillId="0" borderId="13" xfId="9" applyNumberFormat="1" applyFont="1" applyFill="1" applyBorder="1" applyAlignment="1" applyProtection="1">
      <alignment vertical="center"/>
    </xf>
    <xf numFmtId="175" fontId="18" fillId="0" borderId="13" xfId="9" applyNumberFormat="1" applyFont="1" applyFill="1" applyBorder="1" applyAlignment="1" applyProtection="1">
      <alignment vertical="center"/>
    </xf>
    <xf numFmtId="180" fontId="8" fillId="11" borderId="1" xfId="16" applyNumberFormat="1" applyFont="1" applyFill="1" applyBorder="1" applyAlignment="1" applyProtection="1">
      <alignment horizontal="right" vertical="center" indent="1"/>
    </xf>
    <xf numFmtId="176" fontId="8" fillId="12" borderId="1" xfId="16" applyNumberFormat="1" applyFont="1" applyFill="1" applyBorder="1" applyAlignment="1" applyProtection="1">
      <alignment horizontal="center" vertical="center"/>
    </xf>
    <xf numFmtId="176" fontId="8" fillId="19" borderId="1" xfId="16" applyNumberFormat="1" applyFont="1" applyFill="1" applyBorder="1" applyAlignment="1" applyProtection="1">
      <alignment horizontal="center" vertical="center"/>
    </xf>
    <xf numFmtId="0" fontId="9" fillId="0" borderId="0" xfId="2" applyAlignment="1" applyProtection="1"/>
    <xf numFmtId="0" fontId="27" fillId="0" borderId="0" xfId="2" applyFont="1" applyAlignment="1" applyProtection="1"/>
    <xf numFmtId="0" fontId="27" fillId="0" borderId="33" xfId="2" applyFont="1" applyBorder="1" applyAlignment="1" applyProtection="1">
      <alignment horizontal="center"/>
    </xf>
    <xf numFmtId="178" fontId="0" fillId="9" borderId="0" xfId="9" applyNumberFormat="1" applyFont="1" applyFill="1" applyAlignment="1" applyProtection="1">
      <alignment vertical="center"/>
    </xf>
    <xf numFmtId="178" fontId="0" fillId="2" borderId="0" xfId="9" applyNumberFormat="1" applyFont="1" applyFill="1" applyAlignment="1" applyProtection="1">
      <alignment vertical="center"/>
    </xf>
    <xf numFmtId="178" fontId="0" fillId="0" borderId="0" xfId="9" applyNumberFormat="1" applyFont="1" applyAlignment="1" applyProtection="1">
      <alignment vertical="center"/>
    </xf>
    <xf numFmtId="0" fontId="8" fillId="11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7" fillId="0" borderId="33" xfId="2" applyFont="1" applyBorder="1" applyAlignment="1">
      <alignment horizontal="center"/>
    </xf>
    <xf numFmtId="0" fontId="32" fillId="24" borderId="0" xfId="0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/>
    </xf>
    <xf numFmtId="0" fontId="31" fillId="21" borderId="1" xfId="0" applyFont="1" applyFill="1" applyBorder="1" applyAlignment="1">
      <alignment horizontal="center" vertical="center"/>
    </xf>
    <xf numFmtId="0" fontId="31" fillId="21" borderId="36" xfId="0" applyFont="1" applyFill="1" applyBorder="1" applyAlignment="1">
      <alignment horizontal="center" vertical="center"/>
    </xf>
    <xf numFmtId="0" fontId="31" fillId="21" borderId="37" xfId="0" applyFont="1" applyFill="1" applyBorder="1" applyAlignment="1">
      <alignment horizontal="center" vertical="center"/>
    </xf>
    <xf numFmtId="0" fontId="31" fillId="22" borderId="1" xfId="0" applyFont="1" applyFill="1" applyBorder="1" applyAlignment="1">
      <alignment horizontal="center" vertical="center"/>
    </xf>
    <xf numFmtId="0" fontId="31" fillId="22" borderId="36" xfId="0" applyFont="1" applyFill="1" applyBorder="1" applyAlignment="1">
      <alignment horizontal="center" vertical="center"/>
    </xf>
    <xf numFmtId="0" fontId="31" fillId="22" borderId="37" xfId="0" applyFont="1" applyFill="1" applyBorder="1" applyAlignment="1">
      <alignment horizontal="center" vertical="center"/>
    </xf>
    <xf numFmtId="0" fontId="31" fillId="24" borderId="1" xfId="0" applyFont="1" applyFill="1" applyBorder="1" applyAlignment="1">
      <alignment horizontal="center" vertical="center"/>
    </xf>
    <xf numFmtId="0" fontId="31" fillId="20" borderId="1" xfId="0" applyFont="1" applyFill="1" applyBorder="1" applyAlignment="1">
      <alignment horizontal="center" vertical="center"/>
    </xf>
    <xf numFmtId="0" fontId="31" fillId="20" borderId="36" xfId="0" applyFont="1" applyFill="1" applyBorder="1" applyAlignment="1">
      <alignment horizontal="center" vertical="center"/>
    </xf>
    <xf numFmtId="0" fontId="31" fillId="20" borderId="37" xfId="0" applyFont="1" applyFill="1" applyBorder="1" applyAlignment="1">
      <alignment horizontal="center" vertical="center"/>
    </xf>
    <xf numFmtId="0" fontId="31" fillId="23" borderId="1" xfId="0" applyFont="1" applyFill="1" applyBorder="1" applyAlignment="1">
      <alignment horizontal="center" vertical="center"/>
    </xf>
    <xf numFmtId="0" fontId="31" fillId="23" borderId="36" xfId="0" applyFont="1" applyFill="1" applyBorder="1" applyAlignment="1">
      <alignment horizontal="center" vertical="center"/>
    </xf>
    <xf numFmtId="0" fontId="31" fillId="23" borderId="37" xfId="0" applyFont="1" applyFill="1" applyBorder="1" applyAlignment="1">
      <alignment horizontal="center" vertical="center"/>
    </xf>
    <xf numFmtId="170" fontId="25" fillId="19" borderId="1" xfId="0" applyNumberFormat="1" applyFont="1" applyFill="1" applyBorder="1" applyAlignment="1">
      <alignment horizontal="center" vertical="center"/>
    </xf>
    <xf numFmtId="170" fontId="25" fillId="12" borderId="1" xfId="0" applyNumberFormat="1" applyFont="1" applyFill="1" applyBorder="1" applyAlignment="1">
      <alignment horizontal="center" vertical="center"/>
    </xf>
    <xf numFmtId="170" fontId="25" fillId="11" borderId="1" xfId="0" applyNumberFormat="1" applyFont="1" applyFill="1" applyBorder="1" applyAlignment="1">
      <alignment horizontal="center" vertical="center"/>
    </xf>
    <xf numFmtId="170" fontId="25" fillId="2" borderId="1" xfId="0" applyNumberFormat="1" applyFont="1" applyFill="1" applyBorder="1" applyAlignment="1">
      <alignment horizontal="center" vertical="center"/>
    </xf>
    <xf numFmtId="0" fontId="33" fillId="0" borderId="21" xfId="0" applyFont="1" applyBorder="1" applyAlignment="1">
      <alignment horizontal="left" vertical="center" indent="1"/>
    </xf>
    <xf numFmtId="179" fontId="33" fillId="0" borderId="13" xfId="15" applyNumberFormat="1" applyFont="1" applyFill="1" applyBorder="1" applyAlignment="1" applyProtection="1">
      <alignment vertical="center"/>
      <protection locked="0"/>
    </xf>
    <xf numFmtId="0" fontId="33" fillId="0" borderId="0" xfId="0" applyFont="1">
      <alignment vertical="center"/>
    </xf>
    <xf numFmtId="170" fontId="33" fillId="0" borderId="13" xfId="0" applyNumberFormat="1" applyFont="1" applyFill="1" applyBorder="1" applyProtection="1">
      <alignment vertical="center"/>
      <protection locked="0"/>
    </xf>
    <xf numFmtId="0" fontId="33" fillId="0" borderId="0" xfId="0" applyFont="1" applyBorder="1" applyAlignment="1">
      <alignment horizontal="left" vertical="center" indent="1"/>
    </xf>
    <xf numFmtId="1" fontId="33" fillId="0" borderId="13" xfId="0" applyNumberFormat="1" applyFont="1" applyFill="1" applyBorder="1" applyProtection="1">
      <alignment vertical="center"/>
      <protection locked="0"/>
    </xf>
    <xf numFmtId="3" fontId="33" fillId="0" borderId="13" xfId="0" applyNumberFormat="1" applyFont="1" applyFill="1" applyBorder="1" applyProtection="1">
      <alignment vertical="center"/>
      <protection locked="0"/>
    </xf>
    <xf numFmtId="3" fontId="33" fillId="0" borderId="13" xfId="0" applyNumberFormat="1" applyFont="1" applyFill="1" applyBorder="1" applyAlignment="1" applyProtection="1">
      <alignment horizontal="right" vertical="center"/>
      <protection locked="0"/>
    </xf>
    <xf numFmtId="183" fontId="33" fillId="0" borderId="13" xfId="15" applyNumberFormat="1" applyFont="1" applyFill="1" applyBorder="1" applyAlignment="1" applyProtection="1">
      <alignment horizontal="right" vertical="center"/>
      <protection locked="0"/>
    </xf>
    <xf numFmtId="9" fontId="33" fillId="0" borderId="13" xfId="1" applyFont="1" applyFill="1" applyBorder="1" applyAlignment="1" applyProtection="1">
      <alignment vertical="center"/>
      <protection locked="0"/>
    </xf>
    <xf numFmtId="3" fontId="33" fillId="0" borderId="13" xfId="0" applyNumberFormat="1" applyFont="1" applyFill="1" applyBorder="1">
      <alignment vertical="center"/>
    </xf>
    <xf numFmtId="182" fontId="33" fillId="0" borderId="13" xfId="9" applyNumberFormat="1" applyFont="1" applyFill="1" applyBorder="1" applyAlignment="1" applyProtection="1">
      <alignment vertical="center"/>
      <protection locked="0"/>
    </xf>
    <xf numFmtId="9" fontId="33" fillId="0" borderId="0" xfId="1" applyFont="1" applyFill="1" applyBorder="1" applyAlignment="1" applyProtection="1">
      <alignment vertical="center"/>
      <protection locked="0"/>
    </xf>
    <xf numFmtId="181" fontId="33" fillId="0" borderId="13" xfId="0" applyNumberFormat="1" applyFont="1" applyFill="1" applyBorder="1">
      <alignment vertical="center"/>
    </xf>
    <xf numFmtId="171" fontId="33" fillId="0" borderId="13" xfId="0" applyNumberFormat="1" applyFont="1" applyFill="1" applyBorder="1">
      <alignment vertical="center"/>
    </xf>
    <xf numFmtId="174" fontId="33" fillId="0" borderId="13" xfId="9" applyNumberFormat="1" applyFont="1" applyFill="1" applyBorder="1" applyAlignment="1" applyProtection="1">
      <alignment vertical="center"/>
    </xf>
    <xf numFmtId="173" fontId="33" fillId="0" borderId="0" xfId="0" applyNumberFormat="1" applyFont="1" applyBorder="1" applyAlignment="1">
      <alignment horizontal="right" vertical="center"/>
    </xf>
    <xf numFmtId="184" fontId="33" fillId="0" borderId="0" xfId="0" applyNumberFormat="1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 indent="1"/>
    </xf>
    <xf numFmtId="182" fontId="33" fillId="0" borderId="13" xfId="9" applyNumberFormat="1" applyFont="1" applyFill="1" applyBorder="1" applyAlignment="1" applyProtection="1">
      <alignment vertical="center"/>
    </xf>
    <xf numFmtId="9" fontId="34" fillId="0" borderId="0" xfId="1" applyFont="1" applyBorder="1" applyAlignment="1" applyProtection="1">
      <alignment horizontal="right" vertical="center"/>
    </xf>
    <xf numFmtId="174" fontId="34" fillId="0" borderId="13" xfId="9" applyNumberFormat="1" applyFont="1" applyFill="1" applyBorder="1" applyAlignment="1" applyProtection="1">
      <alignment vertical="center"/>
    </xf>
    <xf numFmtId="174" fontId="34" fillId="0" borderId="13" xfId="9" applyNumberFormat="1" applyFont="1" applyFill="1" applyBorder="1" applyAlignment="1" applyProtection="1">
      <alignment vertical="center"/>
      <protection locked="0"/>
    </xf>
    <xf numFmtId="182" fontId="34" fillId="0" borderId="13" xfId="9" applyNumberFormat="1" applyFont="1" applyFill="1" applyBorder="1" applyAlignment="1" applyProtection="1">
      <alignment vertical="center"/>
      <protection locked="0"/>
    </xf>
    <xf numFmtId="177" fontId="33" fillId="0" borderId="0" xfId="0" applyNumberFormat="1" applyFont="1">
      <alignment vertical="center"/>
    </xf>
    <xf numFmtId="172" fontId="33" fillId="0" borderId="13" xfId="9" applyNumberFormat="1" applyFont="1" applyFill="1" applyBorder="1" applyAlignment="1" applyProtection="1">
      <alignment vertical="center"/>
    </xf>
    <xf numFmtId="172" fontId="33" fillId="0" borderId="13" xfId="9" applyNumberFormat="1" applyFont="1" applyFill="1" applyBorder="1" applyAlignment="1" applyProtection="1">
      <alignment vertical="center"/>
      <protection locked="0"/>
    </xf>
    <xf numFmtId="180" fontId="34" fillId="0" borderId="13" xfId="9" applyNumberFormat="1" applyFont="1" applyFill="1" applyBorder="1" applyAlignment="1" applyProtection="1">
      <alignment horizontal="right" vertical="center" indent="1"/>
    </xf>
    <xf numFmtId="175" fontId="34" fillId="0" borderId="13" xfId="9" applyNumberFormat="1" applyFont="1" applyFill="1" applyBorder="1" applyAlignment="1" applyProtection="1">
      <alignment vertical="center"/>
    </xf>
    <xf numFmtId="180" fontId="33" fillId="0" borderId="13" xfId="9" applyNumberFormat="1" applyFont="1" applyFill="1" applyBorder="1" applyAlignment="1" applyProtection="1">
      <alignment horizontal="right" vertical="center" indent="1"/>
    </xf>
    <xf numFmtId="175" fontId="33" fillId="0" borderId="13" xfId="9" applyNumberFormat="1" applyFont="1" applyFill="1" applyBorder="1" applyAlignment="1" applyProtection="1">
      <alignment vertical="center"/>
    </xf>
    <xf numFmtId="179" fontId="33" fillId="0" borderId="13" xfId="15" applyNumberFormat="1" applyFont="1" applyFill="1" applyBorder="1" applyAlignment="1" applyProtection="1">
      <alignment horizontal="right" vertical="center"/>
    </xf>
    <xf numFmtId="179" fontId="33" fillId="0" borderId="13" xfId="15" applyNumberFormat="1" applyFont="1" applyFill="1" applyBorder="1" applyAlignment="1" applyProtection="1">
      <alignment vertical="center"/>
    </xf>
    <xf numFmtId="0" fontId="33" fillId="0" borderId="0" xfId="23" applyFont="1" applyAlignment="1">
      <alignment vertical="center"/>
    </xf>
    <xf numFmtId="0" fontId="33" fillId="0" borderId="0" xfId="23" applyFont="1" applyAlignment="1">
      <alignment horizontal="left" vertical="center" indent="1"/>
    </xf>
    <xf numFmtId="181" fontId="33" fillId="0" borderId="13" xfId="23" applyNumberFormat="1" applyFont="1" applyBorder="1" applyAlignment="1">
      <alignment vertical="center"/>
    </xf>
    <xf numFmtId="0" fontId="1" fillId="0" borderId="0" xfId="23" applyAlignment="1">
      <alignment vertical="center"/>
    </xf>
    <xf numFmtId="0" fontId="1" fillId="0" borderId="0" xfId="23" applyAlignment="1">
      <alignment horizontal="left" vertical="center" indent="1"/>
    </xf>
    <xf numFmtId="171" fontId="33" fillId="0" borderId="13" xfId="23" applyNumberFormat="1" applyFont="1" applyBorder="1" applyAlignment="1">
      <alignment vertical="center"/>
    </xf>
    <xf numFmtId="185" fontId="8" fillId="12" borderId="1" xfId="16" applyNumberFormat="1" applyFont="1" applyFill="1" applyBorder="1" applyAlignment="1" applyProtection="1">
      <alignment horizontal="center" vertical="center"/>
    </xf>
    <xf numFmtId="185" fontId="8" fillId="19" borderId="1" xfId="16" applyNumberFormat="1" applyFont="1" applyFill="1" applyBorder="1" applyAlignment="1" applyProtection="1">
      <alignment horizontal="center" vertical="center"/>
    </xf>
    <xf numFmtId="185" fontId="8" fillId="2" borderId="1" xfId="16" applyNumberFormat="1" applyFont="1" applyFill="1" applyBorder="1" applyAlignment="1" applyProtection="1">
      <alignment horizontal="center" vertical="center"/>
    </xf>
    <xf numFmtId="175" fontId="33" fillId="0" borderId="13" xfId="24" applyNumberFormat="1" applyFont="1" applyFill="1" applyBorder="1" applyAlignment="1" applyProtection="1">
      <alignment vertical="center"/>
    </xf>
    <xf numFmtId="0" fontId="33" fillId="0" borderId="21" xfId="23" applyFont="1" applyBorder="1" applyAlignment="1">
      <alignment horizontal="left" vertical="center" indent="1"/>
    </xf>
    <xf numFmtId="179" fontId="33" fillId="0" borderId="38" xfId="15" applyNumberFormat="1" applyFont="1" applyFill="1" applyBorder="1" applyAlignment="1" applyProtection="1">
      <alignment vertical="center"/>
      <protection locked="0"/>
    </xf>
    <xf numFmtId="179" fontId="33" fillId="0" borderId="39" xfId="15" applyNumberFormat="1" applyFont="1" applyFill="1" applyBorder="1" applyAlignment="1" applyProtection="1">
      <alignment vertical="center"/>
      <protection locked="0"/>
    </xf>
    <xf numFmtId="0" fontId="33" fillId="0" borderId="0" xfId="0" applyFont="1" applyAlignment="1">
      <alignment horizontal="left" vertical="center" indent="1"/>
    </xf>
    <xf numFmtId="170" fontId="33" fillId="0" borderId="38" xfId="0" applyNumberFormat="1" applyFont="1" applyFill="1" applyBorder="1" applyProtection="1">
      <alignment vertical="center"/>
      <protection locked="0"/>
    </xf>
    <xf numFmtId="170" fontId="33" fillId="0" borderId="39" xfId="0" applyNumberFormat="1" applyFont="1" applyFill="1" applyBorder="1" applyProtection="1">
      <alignment vertical="center"/>
      <protection locked="0"/>
    </xf>
    <xf numFmtId="1" fontId="33" fillId="0" borderId="38" xfId="0" applyNumberFormat="1" applyFont="1" applyFill="1" applyBorder="1" applyProtection="1">
      <alignment vertical="center"/>
      <protection locked="0"/>
    </xf>
    <xf numFmtId="1" fontId="33" fillId="0" borderId="39" xfId="0" applyNumberFormat="1" applyFont="1" applyFill="1" applyBorder="1" applyProtection="1">
      <alignment vertical="center"/>
      <protection locked="0"/>
    </xf>
    <xf numFmtId="3" fontId="33" fillId="0" borderId="38" xfId="0" applyNumberFormat="1" applyFont="1" applyFill="1" applyBorder="1" applyProtection="1">
      <alignment vertical="center"/>
      <protection locked="0"/>
    </xf>
    <xf numFmtId="3" fontId="33" fillId="0" borderId="39" xfId="0" applyNumberFormat="1" applyFont="1" applyFill="1" applyBorder="1" applyProtection="1">
      <alignment vertical="center"/>
      <protection locked="0"/>
    </xf>
    <xf numFmtId="3" fontId="33" fillId="0" borderId="38" xfId="0" applyNumberFormat="1" applyFont="1" applyFill="1" applyBorder="1" applyAlignment="1" applyProtection="1">
      <alignment horizontal="right" vertical="center"/>
      <protection locked="0"/>
    </xf>
    <xf numFmtId="3" fontId="33" fillId="0" borderId="39" xfId="0" applyNumberFormat="1" applyFont="1" applyFill="1" applyBorder="1" applyAlignment="1" applyProtection="1">
      <alignment horizontal="right" vertical="center"/>
      <protection locked="0"/>
    </xf>
    <xf numFmtId="9" fontId="33" fillId="0" borderId="38" xfId="1" applyFont="1" applyFill="1" applyBorder="1" applyAlignment="1" applyProtection="1">
      <alignment vertical="center"/>
      <protection locked="0"/>
    </xf>
    <xf numFmtId="9" fontId="33" fillId="0" borderId="39" xfId="1" applyFont="1" applyFill="1" applyBorder="1" applyAlignment="1" applyProtection="1">
      <alignment vertical="center"/>
      <protection locked="0"/>
    </xf>
    <xf numFmtId="182" fontId="33" fillId="0" borderId="38" xfId="9" applyNumberFormat="1" applyFont="1" applyFill="1" applyBorder="1" applyAlignment="1" applyProtection="1">
      <alignment vertical="center"/>
      <protection locked="0"/>
    </xf>
    <xf numFmtId="182" fontId="33" fillId="0" borderId="39" xfId="9" applyNumberFormat="1" applyFont="1" applyFill="1" applyBorder="1" applyAlignment="1" applyProtection="1">
      <alignment vertical="center"/>
      <protection locked="0"/>
    </xf>
    <xf numFmtId="9" fontId="33" fillId="0" borderId="40" xfId="1" applyFont="1" applyFill="1" applyBorder="1" applyAlignment="1" applyProtection="1">
      <alignment vertical="center"/>
      <protection locked="0"/>
    </xf>
    <xf numFmtId="9" fontId="33" fillId="0" borderId="41" xfId="1" applyFont="1" applyFill="1" applyBorder="1" applyAlignment="1" applyProtection="1">
      <alignment vertical="center"/>
      <protection locked="0"/>
    </xf>
    <xf numFmtId="182" fontId="33" fillId="0" borderId="38" xfId="9" applyNumberFormat="1" applyFont="1" applyFill="1" applyBorder="1" applyAlignment="1" applyProtection="1">
      <alignment vertical="center"/>
    </xf>
    <xf numFmtId="174" fontId="33" fillId="0" borderId="39" xfId="9" applyNumberFormat="1" applyFont="1" applyFill="1" applyBorder="1" applyAlignment="1" applyProtection="1">
      <alignment vertical="center"/>
    </xf>
    <xf numFmtId="173" fontId="33" fillId="0" borderId="40" xfId="0" applyNumberFormat="1" applyFont="1" applyBorder="1" applyAlignment="1">
      <alignment horizontal="right" vertical="center"/>
    </xf>
    <xf numFmtId="173" fontId="33" fillId="0" borderId="41" xfId="0" applyNumberFormat="1" applyFont="1" applyBorder="1" applyAlignment="1">
      <alignment horizontal="right" vertical="center"/>
    </xf>
    <xf numFmtId="184" fontId="33" fillId="0" borderId="41" xfId="0" applyNumberFormat="1" applyFont="1" applyBorder="1" applyAlignment="1">
      <alignment horizontal="right" vertical="center"/>
    </xf>
    <xf numFmtId="179" fontId="33" fillId="0" borderId="38" xfId="15" applyNumberFormat="1" applyFont="1" applyFill="1" applyBorder="1" applyAlignment="1" applyProtection="1">
      <alignment horizontal="right" vertical="center"/>
    </xf>
    <xf numFmtId="179" fontId="33" fillId="0" borderId="39" xfId="15" applyNumberFormat="1" applyFont="1" applyFill="1" applyBorder="1" applyAlignment="1" applyProtection="1">
      <alignment vertical="center"/>
    </xf>
    <xf numFmtId="174" fontId="33" fillId="0" borderId="38" xfId="9" applyNumberFormat="1" applyFont="1" applyFill="1" applyBorder="1" applyAlignment="1" applyProtection="1">
      <alignment vertical="center"/>
    </xf>
    <xf numFmtId="182" fontId="33" fillId="0" borderId="39" xfId="9" applyNumberFormat="1" applyFont="1" applyFill="1" applyBorder="1" applyAlignment="1" applyProtection="1">
      <alignment vertical="center"/>
    </xf>
    <xf numFmtId="9" fontId="34" fillId="0" borderId="40" xfId="1" applyFont="1" applyBorder="1" applyAlignment="1" applyProtection="1">
      <alignment horizontal="right" vertical="center"/>
    </xf>
    <xf numFmtId="9" fontId="34" fillId="0" borderId="41" xfId="1" applyFont="1" applyBorder="1" applyAlignment="1" applyProtection="1">
      <alignment horizontal="right" vertical="center"/>
    </xf>
    <xf numFmtId="174" fontId="34" fillId="0" borderId="38" xfId="9" applyNumberFormat="1" applyFont="1" applyFill="1" applyBorder="1" applyAlignment="1" applyProtection="1">
      <alignment vertical="center"/>
    </xf>
    <xf numFmtId="174" fontId="34" fillId="0" borderId="39" xfId="9" applyNumberFormat="1" applyFont="1" applyFill="1" applyBorder="1" applyAlignment="1" applyProtection="1">
      <alignment vertical="center"/>
      <protection locked="0"/>
    </xf>
    <xf numFmtId="172" fontId="33" fillId="0" borderId="38" xfId="9" applyNumberFormat="1" applyFont="1" applyFill="1" applyBorder="1" applyAlignment="1" applyProtection="1">
      <alignment vertical="center"/>
    </xf>
    <xf numFmtId="172" fontId="33" fillId="0" borderId="39" xfId="9" applyNumberFormat="1" applyFont="1" applyFill="1" applyBorder="1" applyAlignment="1" applyProtection="1">
      <alignment vertical="center"/>
      <protection locked="0"/>
    </xf>
    <xf numFmtId="180" fontId="34" fillId="0" borderId="38" xfId="9" applyNumberFormat="1" applyFont="1" applyFill="1" applyBorder="1" applyAlignment="1" applyProtection="1">
      <alignment horizontal="right" vertical="center" indent="1"/>
    </xf>
    <xf numFmtId="175" fontId="34" fillId="0" borderId="39" xfId="9" applyNumberFormat="1" applyFont="1" applyFill="1" applyBorder="1" applyAlignment="1" applyProtection="1">
      <alignment vertical="center"/>
    </xf>
    <xf numFmtId="180" fontId="33" fillId="0" borderId="38" xfId="9" applyNumberFormat="1" applyFont="1" applyFill="1" applyBorder="1" applyAlignment="1" applyProtection="1">
      <alignment horizontal="right" vertical="center" indent="1"/>
    </xf>
    <xf numFmtId="175" fontId="33" fillId="0" borderId="39" xfId="9" applyNumberFormat="1" applyFont="1" applyFill="1" applyBorder="1" applyAlignment="1" applyProtection="1">
      <alignment vertical="center"/>
    </xf>
    <xf numFmtId="0" fontId="34" fillId="0" borderId="0" xfId="0" applyFont="1">
      <alignment vertical="center"/>
    </xf>
    <xf numFmtId="181" fontId="33" fillId="0" borderId="38" xfId="23" applyNumberFormat="1" applyFont="1" applyBorder="1" applyAlignment="1">
      <alignment vertical="center"/>
    </xf>
    <xf numFmtId="0" fontId="34" fillId="0" borderId="0" xfId="23" applyFont="1" applyAlignment="1">
      <alignment horizontal="left" vertical="center" indent="1"/>
    </xf>
    <xf numFmtId="182" fontId="34" fillId="0" borderId="39" xfId="9" applyNumberFormat="1" applyFont="1" applyFill="1" applyBorder="1" applyAlignment="1" applyProtection="1">
      <alignment vertical="center"/>
    </xf>
    <xf numFmtId="0" fontId="29" fillId="7" borderId="0" xfId="14" applyFont="1" applyAlignment="1">
      <alignment horizontal="center" vertical="center" wrapText="1"/>
    </xf>
    <xf numFmtId="185" fontId="8" fillId="2" borderId="44" xfId="16" applyNumberFormat="1" applyFont="1" applyFill="1" applyBorder="1" applyAlignment="1" applyProtection="1">
      <alignment horizontal="center" vertical="center"/>
    </xf>
    <xf numFmtId="180" fontId="8" fillId="11" borderId="43" xfId="16" applyNumberFormat="1" applyFont="1" applyFill="1" applyBorder="1" applyAlignment="1" applyProtection="1">
      <alignment horizontal="right" vertical="center" indent="1"/>
    </xf>
    <xf numFmtId="186" fontId="33" fillId="0" borderId="39" xfId="9" applyNumberFormat="1" applyFont="1" applyFill="1" applyBorder="1" applyAlignment="1" applyProtection="1">
      <alignment vertical="center"/>
    </xf>
    <xf numFmtId="186" fontId="34" fillId="0" borderId="39" xfId="9" applyNumberFormat="1" applyFont="1" applyFill="1" applyBorder="1" applyAlignment="1" applyProtection="1">
      <alignment vertical="center"/>
    </xf>
    <xf numFmtId="170" fontId="25" fillId="2" borderId="1" xfId="0" applyNumberFormat="1" applyFont="1" applyFill="1" applyBorder="1" applyAlignment="1" applyProtection="1">
      <alignment horizontal="center" vertical="center"/>
      <protection locked="0"/>
    </xf>
    <xf numFmtId="170" fontId="25" fillId="11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2" applyAlignment="1" applyProtection="1">
      <alignment horizontal="left"/>
    </xf>
    <xf numFmtId="0" fontId="27" fillId="0" borderId="33" xfId="2" applyFont="1" applyBorder="1" applyAlignment="1" applyProtection="1">
      <alignment horizontal="left"/>
    </xf>
    <xf numFmtId="0" fontId="9" fillId="0" borderId="0" xfId="2" applyAlignment="1">
      <alignment horizontal="left"/>
    </xf>
    <xf numFmtId="0" fontId="27" fillId="0" borderId="33" xfId="2" applyFont="1" applyBorder="1" applyAlignment="1">
      <alignment horizontal="left"/>
    </xf>
    <xf numFmtId="171" fontId="33" fillId="0" borderId="46" xfId="23" applyNumberFormat="1" applyFont="1" applyBorder="1" applyAlignment="1">
      <alignment vertical="center"/>
    </xf>
    <xf numFmtId="181" fontId="33" fillId="0" borderId="39" xfId="0" applyNumberFormat="1" applyFont="1" applyFill="1" applyBorder="1">
      <alignment vertical="center"/>
    </xf>
    <xf numFmtId="181" fontId="33" fillId="0" borderId="39" xfId="23" applyNumberFormat="1" applyFont="1" applyBorder="1" applyAlignment="1">
      <alignment vertical="center"/>
    </xf>
    <xf numFmtId="171" fontId="33" fillId="0" borderId="37" xfId="23" applyNumberFormat="1" applyFont="1" applyBorder="1" applyAlignment="1">
      <alignment vertical="center"/>
    </xf>
    <xf numFmtId="173" fontId="33" fillId="0" borderId="47" xfId="0" applyNumberFormat="1" applyFont="1" applyBorder="1" applyAlignment="1">
      <alignment horizontal="right" vertical="center"/>
    </xf>
    <xf numFmtId="173" fontId="33" fillId="0" borderId="21" xfId="0" applyNumberFormat="1" applyFont="1" applyBorder="1" applyAlignment="1">
      <alignment horizontal="right" vertical="center"/>
    </xf>
    <xf numFmtId="171" fontId="33" fillId="0" borderId="40" xfId="23" applyNumberFormat="1" applyFont="1" applyBorder="1" applyAlignment="1">
      <alignment vertical="center"/>
    </xf>
    <xf numFmtId="171" fontId="33" fillId="0" borderId="42" xfId="23" applyNumberFormat="1" applyFont="1" applyBorder="1" applyAlignment="1">
      <alignment vertical="center"/>
    </xf>
    <xf numFmtId="179" fontId="33" fillId="0" borderId="50" xfId="15" applyNumberFormat="1" applyFont="1" applyFill="1" applyBorder="1" applyAlignment="1" applyProtection="1">
      <alignment horizontal="right" vertical="center"/>
    </xf>
    <xf numFmtId="174" fontId="33" fillId="0" borderId="0" xfId="9" applyNumberFormat="1" applyFont="1" applyFill="1" applyBorder="1" applyAlignment="1" applyProtection="1">
      <alignment vertical="center"/>
    </xf>
    <xf numFmtId="178" fontId="19" fillId="0" borderId="0" xfId="9" applyNumberFormat="1" applyFont="1" applyAlignment="1" applyProtection="1">
      <alignment vertical="center"/>
    </xf>
    <xf numFmtId="182" fontId="19" fillId="0" borderId="13" xfId="9" applyNumberFormat="1" applyFont="1" applyFill="1" applyBorder="1" applyAlignment="1" applyProtection="1">
      <alignment vertical="center"/>
    </xf>
    <xf numFmtId="9" fontId="1" fillId="0" borderId="0" xfId="0" applyNumberFormat="1" applyFont="1" applyAlignment="1">
      <alignment horizontal="left" vertical="center" indent="1"/>
    </xf>
    <xf numFmtId="9" fontId="1" fillId="0" borderId="0" xfId="0" applyNumberFormat="1" applyFont="1" applyBorder="1" applyAlignment="1">
      <alignment horizontal="left" vertical="center" indent="1"/>
    </xf>
    <xf numFmtId="181" fontId="33" fillId="0" borderId="13" xfId="0" applyNumberFormat="1" applyFont="1" applyFill="1" applyBorder="1" applyProtection="1">
      <alignment vertical="center"/>
    </xf>
    <xf numFmtId="171" fontId="33" fillId="0" borderId="13" xfId="0" applyNumberFormat="1" applyFont="1" applyFill="1" applyBorder="1" applyProtection="1">
      <alignment vertical="center"/>
    </xf>
    <xf numFmtId="0" fontId="27" fillId="0" borderId="0" xfId="2" applyFont="1" applyBorder="1" applyAlignment="1" applyProtection="1">
      <alignment horizontal="center"/>
    </xf>
    <xf numFmtId="173" fontId="33" fillId="0" borderId="0" xfId="0" applyNumberFormat="1" applyFont="1" applyBorder="1" applyAlignment="1" applyProtection="1">
      <alignment horizontal="right" vertical="center"/>
    </xf>
    <xf numFmtId="184" fontId="33" fillId="0" borderId="0" xfId="0" applyNumberFormat="1" applyFont="1" applyBorder="1" applyAlignment="1" applyProtection="1">
      <alignment horizontal="right" vertical="center"/>
    </xf>
    <xf numFmtId="0" fontId="8" fillId="2" borderId="32" xfId="16" applyFont="1" applyFill="1" applyBorder="1" applyAlignment="1" applyProtection="1">
      <alignment horizontal="center" vertical="center"/>
      <protection locked="0"/>
    </xf>
    <xf numFmtId="0" fontId="8" fillId="12" borderId="1" xfId="0" applyFont="1" applyFill="1" applyBorder="1" applyAlignment="1" applyProtection="1">
      <alignment horizontal="center" vertical="center"/>
      <protection locked="0"/>
    </xf>
    <xf numFmtId="0" fontId="8" fillId="19" borderId="1" xfId="0" applyFont="1" applyFill="1" applyBorder="1" applyAlignment="1" applyProtection="1">
      <alignment horizontal="center" vertical="center"/>
      <protection locked="0"/>
    </xf>
    <xf numFmtId="170" fontId="8" fillId="11" borderId="1" xfId="0" applyNumberFormat="1" applyFont="1" applyFill="1" applyBorder="1" applyAlignment="1" applyProtection="1">
      <alignment horizontal="center" vertical="center"/>
      <protection locked="0"/>
    </xf>
    <xf numFmtId="170" fontId="25" fillId="12" borderId="1" xfId="0" applyNumberFormat="1" applyFont="1" applyFill="1" applyBorder="1" applyAlignment="1" applyProtection="1">
      <alignment horizontal="center" vertical="center"/>
      <protection locked="0"/>
    </xf>
    <xf numFmtId="170" fontId="25" fillId="19" borderId="1" xfId="0" applyNumberFormat="1" applyFont="1" applyFill="1" applyBorder="1" applyAlignment="1" applyProtection="1">
      <alignment horizontal="center" vertical="center"/>
      <protection locked="0"/>
    </xf>
    <xf numFmtId="0" fontId="8" fillId="12" borderId="32" xfId="16" applyFont="1" applyFill="1" applyBorder="1" applyAlignment="1" applyProtection="1">
      <alignment horizontal="center" vertical="center"/>
      <protection locked="0"/>
    </xf>
    <xf numFmtId="0" fontId="8" fillId="19" borderId="32" xfId="16" applyFont="1" applyFill="1" applyBorder="1" applyAlignment="1" applyProtection="1">
      <alignment horizontal="center" vertical="center"/>
      <protection locked="0"/>
    </xf>
    <xf numFmtId="0" fontId="8" fillId="11" borderId="34" xfId="0" applyFont="1" applyFill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0" fontId="8" fillId="2" borderId="48" xfId="0" applyFont="1" applyFill="1" applyBorder="1" applyAlignment="1" applyProtection="1">
      <alignment horizontal="center" vertical="center"/>
      <protection locked="0"/>
    </xf>
    <xf numFmtId="170" fontId="25" fillId="11" borderId="36" xfId="0" applyNumberFormat="1" applyFont="1" applyFill="1" applyBorder="1" applyAlignment="1" applyProtection="1">
      <alignment horizontal="center" vertical="center"/>
      <protection locked="0"/>
    </xf>
    <xf numFmtId="170" fontId="25" fillId="2" borderId="37" xfId="0" applyNumberFormat="1" applyFont="1" applyFill="1" applyBorder="1" applyAlignment="1" applyProtection="1">
      <alignment horizontal="center" vertical="center"/>
      <protection locked="0"/>
    </xf>
    <xf numFmtId="0" fontId="8" fillId="11" borderId="46" xfId="0" applyFont="1" applyFill="1" applyBorder="1" applyAlignment="1" applyProtection="1">
      <alignment horizontal="center" vertical="center"/>
      <protection locked="0"/>
    </xf>
    <xf numFmtId="0" fontId="8" fillId="2" borderId="42" xfId="16" applyFont="1" applyFill="1" applyBorder="1" applyAlignment="1" applyProtection="1">
      <alignment horizontal="center" vertical="center"/>
      <protection locked="0"/>
    </xf>
    <xf numFmtId="0" fontId="8" fillId="11" borderId="36" xfId="0" applyFont="1" applyFill="1" applyBorder="1" applyAlignment="1" applyProtection="1">
      <alignment horizontal="center" vertical="center"/>
      <protection locked="0"/>
    </xf>
    <xf numFmtId="0" fontId="8" fillId="2" borderId="49" xfId="16" applyFont="1" applyFill="1" applyBorder="1" applyAlignment="1" applyProtection="1">
      <alignment horizontal="center" vertical="center"/>
      <protection locked="0"/>
    </xf>
    <xf numFmtId="0" fontId="8" fillId="2" borderId="49" xfId="0" applyFont="1" applyFill="1" applyBorder="1" applyAlignment="1" applyProtection="1">
      <alignment horizontal="center" vertical="center"/>
      <protection locked="0"/>
    </xf>
    <xf numFmtId="171" fontId="25" fillId="11" borderId="1" xfId="0" applyNumberFormat="1" applyFont="1" applyFill="1" applyBorder="1" applyAlignment="1" applyProtection="1">
      <alignment horizontal="center" vertical="center"/>
      <protection locked="0"/>
    </xf>
    <xf numFmtId="171" fontId="25" fillId="2" borderId="1" xfId="0" applyNumberFormat="1" applyFont="1" applyFill="1" applyBorder="1" applyAlignment="1" applyProtection="1">
      <alignment horizontal="center" vertical="center"/>
      <protection locked="0"/>
    </xf>
    <xf numFmtId="0" fontId="28" fillId="3" borderId="0" xfId="10" applyFont="1" applyAlignment="1" applyProtection="1">
      <alignment horizontal="center" vertical="center" textRotation="90" wrapText="1"/>
    </xf>
    <xf numFmtId="0" fontId="29" fillId="7" borderId="0" xfId="14" applyFont="1" applyAlignment="1" applyProtection="1">
      <alignment horizontal="center" vertical="center" textRotation="90" wrapText="1"/>
    </xf>
    <xf numFmtId="0" fontId="31" fillId="20" borderId="21" xfId="0" applyFont="1" applyFill="1" applyBorder="1" applyAlignment="1">
      <alignment horizontal="center" vertical="center"/>
    </xf>
    <xf numFmtId="0" fontId="31" fillId="20" borderId="0" xfId="0" applyFont="1" applyFill="1" applyBorder="1" applyAlignment="1">
      <alignment horizontal="center" vertical="center"/>
    </xf>
    <xf numFmtId="0" fontId="9" fillId="0" borderId="0" xfId="2" applyAlignment="1" applyProtection="1">
      <alignment horizontal="left"/>
    </xf>
    <xf numFmtId="0" fontId="0" fillId="0" borderId="0" xfId="0" applyAlignment="1">
      <alignment horizontal="left"/>
    </xf>
    <xf numFmtId="0" fontId="27" fillId="0" borderId="33" xfId="2" applyFont="1" applyBorder="1" applyAlignment="1" applyProtection="1">
      <alignment horizontal="left"/>
    </xf>
    <xf numFmtId="0" fontId="0" fillId="0" borderId="33" xfId="0" applyBorder="1" applyAlignment="1">
      <alignment horizontal="left"/>
    </xf>
    <xf numFmtId="0" fontId="32" fillId="20" borderId="0" xfId="0" applyFont="1" applyFill="1" applyBorder="1" applyAlignment="1">
      <alignment horizontal="center" vertical="center"/>
    </xf>
    <xf numFmtId="0" fontId="32" fillId="23" borderId="0" xfId="0" applyFont="1" applyFill="1" applyBorder="1" applyAlignment="1">
      <alignment horizontal="center" vertical="center"/>
    </xf>
    <xf numFmtId="0" fontId="29" fillId="6" borderId="0" xfId="13" applyFont="1" applyAlignment="1" applyProtection="1">
      <alignment horizontal="center" vertical="center" textRotation="90" wrapText="1"/>
    </xf>
    <xf numFmtId="0" fontId="29" fillId="3" borderId="0" xfId="10" applyFont="1" applyAlignment="1" applyProtection="1">
      <alignment horizontal="center" vertical="center" textRotation="90" wrapText="1"/>
    </xf>
    <xf numFmtId="0" fontId="29" fillId="4" borderId="0" xfId="11" applyFont="1" applyAlignment="1" applyProtection="1">
      <alignment horizontal="center" vertical="center" textRotation="90" wrapText="1"/>
    </xf>
    <xf numFmtId="0" fontId="32" fillId="21" borderId="0" xfId="0" applyFont="1" applyFill="1" applyBorder="1" applyAlignment="1">
      <alignment horizontal="center" vertical="center"/>
    </xf>
    <xf numFmtId="0" fontId="29" fillId="5" borderId="0" xfId="12" applyFont="1" applyAlignment="1" applyProtection="1">
      <alignment horizontal="center" vertical="center" textRotation="90" wrapText="1"/>
    </xf>
    <xf numFmtId="0" fontId="32" fillId="22" borderId="0" xfId="0" applyFont="1" applyFill="1" applyBorder="1" applyAlignment="1">
      <alignment horizontal="center" vertical="center"/>
    </xf>
    <xf numFmtId="0" fontId="27" fillId="25" borderId="51" xfId="2" applyFont="1" applyFill="1" applyBorder="1" applyAlignment="1" applyProtection="1">
      <alignment horizontal="center"/>
      <protection locked="0"/>
    </xf>
    <xf numFmtId="0" fontId="27" fillId="25" borderId="52" xfId="2" applyFont="1" applyFill="1" applyBorder="1" applyAlignment="1" applyProtection="1">
      <alignment horizontal="center"/>
      <protection locked="0"/>
    </xf>
    <xf numFmtId="0" fontId="27" fillId="25" borderId="54" xfId="2" applyFont="1" applyFill="1" applyBorder="1" applyAlignment="1" applyProtection="1">
      <alignment horizontal="center"/>
      <protection locked="0"/>
    </xf>
    <xf numFmtId="0" fontId="9" fillId="0" borderId="0" xfId="2" applyAlignment="1" applyProtection="1">
      <alignment horizontal="center"/>
    </xf>
    <xf numFmtId="0" fontId="27" fillId="0" borderId="0" xfId="2" applyFont="1" applyBorder="1" applyAlignment="1" applyProtection="1">
      <alignment horizontal="center"/>
    </xf>
    <xf numFmtId="0" fontId="31" fillId="20" borderId="0" xfId="23" applyFont="1" applyFill="1" applyBorder="1" applyAlignment="1">
      <alignment horizontal="center" vertical="center"/>
    </xf>
    <xf numFmtId="0" fontId="31" fillId="20" borderId="0" xfId="23" applyFont="1" applyFill="1" applyAlignment="1">
      <alignment horizontal="center" vertical="center"/>
    </xf>
    <xf numFmtId="0" fontId="27" fillId="25" borderId="53" xfId="2" applyFont="1" applyFill="1" applyBorder="1" applyAlignment="1" applyProtection="1">
      <alignment horizontal="center"/>
      <protection locked="0"/>
    </xf>
    <xf numFmtId="0" fontId="31" fillId="20" borderId="21" xfId="23" applyFont="1" applyFill="1" applyBorder="1" applyAlignment="1">
      <alignment horizontal="center" vertical="center"/>
    </xf>
    <xf numFmtId="0" fontId="29" fillId="5" borderId="0" xfId="12" applyFont="1" applyAlignment="1">
      <alignment horizontal="center" vertical="center" textRotation="90" wrapText="1"/>
    </xf>
    <xf numFmtId="0" fontId="29" fillId="4" borderId="0" xfId="11" applyFont="1" applyAlignment="1">
      <alignment horizontal="center" vertical="center" textRotation="90" wrapText="1"/>
    </xf>
    <xf numFmtId="1" fontId="0" fillId="0" borderId="21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0" fillId="0" borderId="45" xfId="0" applyNumberFormat="1" applyFill="1" applyBorder="1" applyAlignment="1">
      <alignment horizontal="center" vertical="center"/>
    </xf>
    <xf numFmtId="0" fontId="31" fillId="21" borderId="33" xfId="0" applyFont="1" applyFill="1" applyBorder="1" applyAlignment="1">
      <alignment horizontal="center" vertical="center"/>
    </xf>
    <xf numFmtId="0" fontId="29" fillId="6" borderId="0" xfId="13" applyFont="1" applyAlignment="1">
      <alignment horizontal="center" vertical="center" textRotation="90" wrapText="1"/>
    </xf>
    <xf numFmtId="0" fontId="29" fillId="3" borderId="0" xfId="10" applyFont="1" applyAlignment="1">
      <alignment horizontal="center" vertical="center" textRotation="90" wrapText="1"/>
    </xf>
    <xf numFmtId="0" fontId="29" fillId="7" borderId="0" xfId="14" applyFont="1" applyAlignment="1">
      <alignment horizontal="center" vertical="center" textRotation="90" wrapText="1"/>
    </xf>
    <xf numFmtId="0" fontId="35" fillId="7" borderId="0" xfId="14" applyFont="1" applyAlignment="1">
      <alignment horizontal="center" vertical="center" wrapText="1"/>
    </xf>
    <xf numFmtId="9" fontId="2" fillId="5" borderId="0" xfId="12" applyNumberFormat="1" applyAlignment="1">
      <alignment horizontal="center" vertical="center" wrapText="1"/>
    </xf>
    <xf numFmtId="0" fontId="1" fillId="14" borderId="0" xfId="18" applyAlignment="1">
      <alignment horizontal="center" vertical="center" wrapText="1"/>
    </xf>
    <xf numFmtId="9" fontId="1" fillId="14" borderId="0" xfId="18" applyNumberFormat="1" applyAlignment="1">
      <alignment horizontal="center" vertical="center" wrapText="1"/>
    </xf>
    <xf numFmtId="9" fontId="2" fillId="3" borderId="0" xfId="10" applyNumberFormat="1" applyAlignment="1">
      <alignment horizontal="center" vertical="center" wrapText="1"/>
    </xf>
    <xf numFmtId="9" fontId="1" fillId="13" borderId="0" xfId="17" applyNumberFormat="1" applyAlignment="1">
      <alignment horizontal="center" vertical="center" wrapText="1"/>
    </xf>
    <xf numFmtId="9" fontId="1" fillId="18" borderId="0" xfId="22" applyNumberFormat="1" applyAlignment="1">
      <alignment horizontal="center" vertical="center" wrapText="1"/>
    </xf>
    <xf numFmtId="0" fontId="2" fillId="3" borderId="0" xfId="10" applyAlignment="1">
      <alignment horizontal="center" vertical="center" wrapText="1"/>
    </xf>
    <xf numFmtId="0" fontId="1" fillId="13" borderId="0" xfId="17" applyAlignment="1">
      <alignment horizontal="center" vertical="center" wrapText="1"/>
    </xf>
    <xf numFmtId="0" fontId="1" fillId="18" borderId="0" xfId="22" applyAlignment="1">
      <alignment horizontal="center" vertical="center" wrapText="1"/>
    </xf>
    <xf numFmtId="0" fontId="2" fillId="5" borderId="0" xfId="12" applyAlignment="1">
      <alignment horizontal="center" vertical="center" wrapText="1"/>
    </xf>
    <xf numFmtId="0" fontId="1" fillId="17" borderId="0" xfId="21" applyAlignment="1">
      <alignment horizontal="center" vertical="center" wrapText="1"/>
    </xf>
    <xf numFmtId="0" fontId="2" fillId="4" borderId="0" xfId="11" applyAlignment="1">
      <alignment horizontal="center" vertical="center" wrapText="1"/>
    </xf>
    <xf numFmtId="0" fontId="1" fillId="15" borderId="0" xfId="19" applyAlignment="1">
      <alignment horizontal="center" vertical="center" wrapText="1"/>
    </xf>
    <xf numFmtId="9" fontId="1" fillId="17" borderId="0" xfId="21" applyNumberFormat="1" applyAlignment="1">
      <alignment horizontal="center" vertical="center" wrapText="1"/>
    </xf>
    <xf numFmtId="9" fontId="1" fillId="16" borderId="0" xfId="20" applyNumberFormat="1" applyAlignment="1">
      <alignment horizontal="center" vertical="center" wrapText="1"/>
    </xf>
    <xf numFmtId="9" fontId="2" fillId="4" borderId="0" xfId="11" applyNumberFormat="1" applyAlignment="1">
      <alignment horizontal="center" vertical="center" wrapText="1"/>
    </xf>
    <xf numFmtId="9" fontId="1" fillId="15" borderId="0" xfId="19" applyNumberFormat="1" applyAlignment="1">
      <alignment horizontal="center" vertical="center" wrapText="1"/>
    </xf>
    <xf numFmtId="0" fontId="1" fillId="16" borderId="0" xfId="20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9" fillId="0" borderId="0" xfId="2" applyAlignment="1">
      <alignment horizontal="center"/>
    </xf>
    <xf numFmtId="0" fontId="27" fillId="0" borderId="0" xfId="2" applyFont="1" applyAlignment="1">
      <alignment horizontal="center"/>
    </xf>
    <xf numFmtId="0" fontId="28" fillId="3" borderId="0" xfId="10" applyFont="1" applyAlignment="1">
      <alignment horizontal="center" vertical="center" textRotation="90" wrapText="1"/>
    </xf>
    <xf numFmtId="0" fontId="8" fillId="10" borderId="32" xfId="16" applyFont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20" fillId="0" borderId="2" xfId="3" applyNumberFormat="1" applyFont="1" applyFill="1" applyAlignment="1">
      <alignment horizontal="center" vertical="center"/>
    </xf>
    <xf numFmtId="9" fontId="14" fillId="0" borderId="10" xfId="7" applyBorder="1" applyAlignment="1">
      <alignment horizontal="left" vertical="center" indent="1"/>
    </xf>
    <xf numFmtId="9" fontId="14" fillId="0" borderId="12" xfId="7" applyBorder="1" applyAlignment="1">
      <alignment horizontal="left" vertical="center" indent="1"/>
    </xf>
    <xf numFmtId="9" fontId="14" fillId="0" borderId="11" xfId="7" applyBorder="1" applyAlignment="1">
      <alignment horizontal="left" vertical="center" indent="1"/>
    </xf>
    <xf numFmtId="169" fontId="12" fillId="0" borderId="26" xfId="6" applyNumberFormat="1" applyBorder="1" applyAlignment="1">
      <alignment horizontal="center" vertical="center"/>
    </xf>
    <xf numFmtId="169" fontId="12" fillId="0" borderId="7" xfId="6" applyNumberFormat="1" applyAlignment="1">
      <alignment horizontal="center" vertical="center"/>
    </xf>
    <xf numFmtId="169" fontId="12" fillId="0" borderId="27" xfId="6" applyNumberFormat="1" applyBorder="1" applyAlignment="1">
      <alignment horizontal="center" vertical="center"/>
    </xf>
    <xf numFmtId="0" fontId="0" fillId="0" borderId="3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17" fillId="2" borderId="29" xfId="5" applyBorder="1" applyAlignment="1">
      <alignment horizontal="center" vertical="center"/>
    </xf>
    <xf numFmtId="0" fontId="17" fillId="2" borderId="30" xfId="5" applyBorder="1" applyAlignment="1">
      <alignment horizontal="center" vertical="center"/>
    </xf>
    <xf numFmtId="0" fontId="17" fillId="2" borderId="31" xfId="5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171" fontId="33" fillId="0" borderId="39" xfId="23" applyNumberFormat="1" applyFont="1" applyBorder="1" applyAlignment="1">
      <alignment vertical="center"/>
    </xf>
    <xf numFmtId="187" fontId="33" fillId="0" borderId="42" xfId="23" applyNumberFormat="1" applyFont="1" applyBorder="1" applyAlignment="1">
      <alignment vertical="center"/>
    </xf>
    <xf numFmtId="181" fontId="33" fillId="0" borderId="50" xfId="23" applyNumberFormat="1" applyFont="1" applyBorder="1" applyAlignment="1">
      <alignment vertical="center"/>
    </xf>
    <xf numFmtId="171" fontId="33" fillId="0" borderId="55" xfId="23" applyNumberFormat="1" applyFont="1" applyBorder="1" applyAlignment="1">
      <alignment vertical="center"/>
    </xf>
    <xf numFmtId="181" fontId="33" fillId="0" borderId="40" xfId="23" applyNumberFormat="1" applyFont="1" applyBorder="1" applyAlignment="1">
      <alignment vertical="center"/>
    </xf>
  </cellXfs>
  <cellStyles count="25">
    <cellStyle name="20 % – uthevingsfarge 1" xfId="17" builtinId="30"/>
    <cellStyle name="20 % – uthevingsfarge 2" xfId="19" builtinId="34"/>
    <cellStyle name="20 % – uthevingsfarge 3" xfId="21" builtinId="38"/>
    <cellStyle name="40 % – uthevingsfarge 1" xfId="10" builtinId="31"/>
    <cellStyle name="40 % – uthevingsfarge 2" xfId="11" builtinId="35"/>
    <cellStyle name="40 % – uthevingsfarge 3" xfId="12" builtinId="39"/>
    <cellStyle name="40 % – uthevingsfarge 5" xfId="13" builtinId="47"/>
    <cellStyle name="40 % – uthevingsfarge 6" xfId="14" builtinId="51"/>
    <cellStyle name="60 % – uthevingsfarge 1" xfId="18" builtinId="32"/>
    <cellStyle name="60 % – uthevingsfarge 2" xfId="20" builtinId="36"/>
    <cellStyle name="60 % – uthevingsfarge 3" xfId="22" builtinId="40"/>
    <cellStyle name="Key Metric Header" xfId="5" xr:uid="{00000000-0005-0000-0000-00000C000000}"/>
    <cellStyle name="Key Metric Percentage" xfId="7" xr:uid="{00000000-0005-0000-0000-00000D000000}"/>
    <cellStyle name="Key Metric Value" xfId="6" xr:uid="{00000000-0005-0000-0000-00000E000000}"/>
    <cellStyle name="Komma" xfId="15" builtinId="3"/>
    <cellStyle name="Normal" xfId="0" builtinId="0" customBuiltin="1"/>
    <cellStyle name="Normal 2" xfId="23" xr:uid="{00000000-0005-0000-0000-000011000000}"/>
    <cellStyle name="Overskrift 1" xfId="3" builtinId="16" customBuiltin="1"/>
    <cellStyle name="Overskrift 2" xfId="4" builtinId="17" customBuiltin="1"/>
    <cellStyle name="Overskrift 3" xfId="8" builtinId="18" customBuiltin="1"/>
    <cellStyle name="Prosent" xfId="1" builtinId="5"/>
    <cellStyle name="Tittel" xfId="2" builtinId="15" customBuiltin="1"/>
    <cellStyle name="Uthevingsfarge1" xfId="16" builtinId="29"/>
    <cellStyle name="Valuta" xfId="9" builtinId="4"/>
    <cellStyle name="Valuta 2" xfId="24" xr:uid="{ABA4821A-0B27-41D9-B20E-0B2EA551B08D}"/>
  </cellStyles>
  <dxfs count="14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</dxfs>
  <tableStyles count="0" defaultTableStyle="TableStyleMedium2" defaultPivotStyle="PivotStyleLight16"/>
  <colors>
    <mruColors>
      <color rgb="FFF3BBBA"/>
      <color rgb="FF52B86E"/>
      <color rgb="FF308DBB"/>
      <color rgb="FFF7901E"/>
      <color rgb="FFE35856"/>
      <color rgb="FFBAE2C5"/>
      <color rgb="FFD3BBD7"/>
      <color rgb="FFA7D3E9"/>
      <color rgb="FFFCD2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DRIFTS</a:t>
            </a:r>
            <a:r>
              <a:rPr lang="en-US" sz="1600" baseline="0"/>
              <a:t>UTGIFT </a:t>
            </a:r>
            <a:r>
              <a:rPr lang="en-US" sz="1600"/>
              <a:t>ÅRLIG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'Enkel beregning'!$B$26</c:f>
              <c:strCache>
                <c:ptCount val="1"/>
                <c:pt idx="0">
                  <c:v>ENERGIUTGIFT ÅRLIG KR./KWH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A9E-4FB6-8639-590ADFD9C14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A9E-4FB6-8639-590ADFD9C14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A9E-4FB6-8639-590ADFD9C14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A9E-4FB6-8639-590ADFD9C14D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9E-4FB6-8639-590ADFD9C14D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9E-4FB6-8639-590ADFD9C14D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9E-4FB6-8639-590ADFD9C14D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9E-4FB6-8639-590ADFD9C14D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9E-4FB6-8639-590ADFD9C1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'Enkel beregning'!$C$6:$F$6</c:f>
              <c:numCache>
                <c:formatCode>0\ \W</c:formatCode>
                <c:ptCount val="2"/>
                <c:pt idx="0">
                  <c:v>35</c:v>
                </c:pt>
                <c:pt idx="1">
                  <c:v>35</c:v>
                </c:pt>
              </c:numCache>
            </c:numRef>
          </c:cat>
          <c:val>
            <c:numRef>
              <c:f>'Enkel beregning'!$C$26:$F$26</c:f>
              <c:numCache>
                <c:formatCode>#\ ##0.00\ "kr."</c:formatCode>
                <c:ptCount val="2"/>
                <c:pt idx="0" formatCode="_-* #\ ##0.00\ [$kr.-406]_-;\-* #\ ##0.00\ [$kr.-406]_-;_-* &quot;-&quot;??\ [$kr.-406]_-;_-@_-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9E-4FB6-8639-590ADFD9C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39162320"/>
        <c:axId val="13382290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'Enkel beregning'!$C$5</c15:sqref>
                        </c15:formulaRef>
                      </c:ext>
                    </c:extLst>
                    <c:strCache>
                      <c:ptCount val="1"/>
                      <c:pt idx="0">
                        <c:v>Eksisterende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'Enkel beregning'!$C$6:$F$6</c15:sqref>
                        </c15:formulaRef>
                      </c:ext>
                    </c:extLst>
                    <c:numCache>
                      <c:formatCode>0\ \W</c:formatCode>
                      <c:ptCount val="2"/>
                      <c:pt idx="0">
                        <c:v>35</c:v>
                      </c:pt>
                      <c:pt idx="1">
                        <c:v>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'Enkel beregning'!$D$5:$F$5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CA9E-4FB6-8639-590ADFD9C14D}"/>
                  </c:ext>
                </c:extLst>
              </c15:ser>
            </c15:filteredBarSeries>
          </c:ext>
        </c:extLst>
      </c:barChart>
      <c:catAx>
        <c:axId val="1339162320"/>
        <c:scaling>
          <c:orientation val="minMax"/>
        </c:scaling>
        <c:delete val="0"/>
        <c:axPos val="l"/>
        <c:numFmt formatCode="0\ \W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38229088"/>
        <c:crosses val="autoZero"/>
        <c:auto val="1"/>
        <c:lblAlgn val="ctr"/>
        <c:lblOffset val="100"/>
        <c:noMultiLvlLbl val="0"/>
      </c:catAx>
      <c:valAx>
        <c:axId val="133822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[$kr.-406]_-;\-* #\ ##0.00\ [$kr.-406]_-;_-* &quot;-&quot;??\ [$kr.-406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10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39162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5400000" vert="horz" anchor="ctr" anchorCtr="1"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600" b="0" i="0" baseline="0">
                <a:effectLst/>
              </a:rPr>
              <a:t>BREAK EVEN (Innvestering over 10 år)</a:t>
            </a:r>
            <a:endParaRPr lang="da-DK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3321127263565498E-2"/>
          <c:y val="0.16143915343915299"/>
          <c:w val="0.87442972703901301"/>
          <c:h val="0.698442694663167"/>
        </c:manualLayout>
      </c:layout>
      <c:lineChart>
        <c:grouping val="standard"/>
        <c:varyColors val="0"/>
        <c:ser>
          <c:idx val="0"/>
          <c:order val="0"/>
          <c:tx>
            <c:strRef>
              <c:f>'Enkel beregning'!$C$53</c:f>
              <c:strCache>
                <c:ptCount val="1"/>
                <c:pt idx="0">
                  <c:v>35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'Enkel beregning'!$C$54:$C$63</c:f>
              <c:numCache>
                <c:formatCode>_ "kr."\ * #\ ##0_ ;_ "kr."\ * \-#\ ##0_ ;_ "kr."\ * "-"??_ ;_ @_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1-4DB3-AF56-BD3B747C98DF}"/>
            </c:ext>
          </c:extLst>
        </c:ser>
        <c:ser>
          <c:idx val="1"/>
          <c:order val="1"/>
          <c:tx>
            <c:strRef>
              <c:f>'Enkel beregning'!$D$53</c:f>
              <c:strCache>
                <c:ptCount val="1"/>
                <c:pt idx="0">
                  <c:v>35</c:v>
                </c:pt>
              </c:strCache>
            </c:strRef>
          </c:tx>
          <c:spPr>
            <a:ln w="38100" cap="rnd">
              <a:solidFill>
                <a:srgbClr val="52B86E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71-4DB3-AF56-BD3B747C98D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71-4DB3-AF56-BD3B747C98D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71-4DB3-AF56-BD3B747C98D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71-4DB3-AF56-BD3B747C98D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71-4DB3-AF56-BD3B747C98D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71-4DB3-AF56-BD3B747C98D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71-4DB3-AF56-BD3B747C98D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71-4DB3-AF56-BD3B747C98D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71-4DB3-AF56-BD3B747C98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'Enkel beregning'!$D$54:$D$63</c:f>
              <c:numCache>
                <c:formatCode>_ "kr."\ * #\ ##0_ ;_ "kr."\ * \-#\ ##0_ ;_ "kr."\ * "-"??_ ;_ @_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871-4DB3-AF56-BD3B747C98DF}"/>
            </c:ext>
          </c:extLst>
        </c:ser>
        <c:ser>
          <c:idx val="2"/>
          <c:order val="2"/>
          <c:tx>
            <c:strRef>
              <c:f>'Enkel beregning'!$E$53</c:f>
              <c:strCache>
                <c:ptCount val="1"/>
                <c:pt idx="0">
                  <c:v>19W Rax (on/off)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71-4DB3-AF56-BD3B747C98D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71-4DB3-AF56-BD3B747C98D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71-4DB3-AF56-BD3B747C98D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71-4DB3-AF56-BD3B747C98D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71-4DB3-AF56-BD3B747C98D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71-4DB3-AF56-BD3B747C98D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71-4DB3-AF56-BD3B747C98D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871-4DB3-AF56-BD3B747C98D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871-4DB3-AF56-BD3B747C98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'Enkel beregning'!$E$54:$E$63</c:f>
            </c:numRef>
          </c:val>
          <c:smooth val="0"/>
          <c:extLst>
            <c:ext xmlns:c16="http://schemas.microsoft.com/office/drawing/2014/chart" uri="{C3380CC4-5D6E-409C-BE32-E72D297353CC}">
              <c16:uniqueId val="{00000014-6871-4DB3-AF56-BD3B747C98DF}"/>
            </c:ext>
          </c:extLst>
        </c:ser>
        <c:ser>
          <c:idx val="3"/>
          <c:order val="3"/>
          <c:tx>
            <c:strRef>
              <c:f>'Enkel beregning'!$F$53</c:f>
              <c:strCache>
                <c:ptCount val="1"/>
                <c:pt idx="0">
                  <c:v>Løsning 2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71-4DB3-AF56-BD3B747C98D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71-4DB3-AF56-BD3B747C98D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71-4DB3-AF56-BD3B747C98D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871-4DB3-AF56-BD3B747C98D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71-4DB3-AF56-BD3B747C98D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71-4DB3-AF56-BD3B747C98D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71-4DB3-AF56-BD3B747C98D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71-4DB3-AF56-BD3B747C98D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871-4DB3-AF56-BD3B747C98DF}"/>
                </c:ext>
              </c:extLst>
            </c:dLbl>
            <c:dLbl>
              <c:idx val="9"/>
              <c:layout>
                <c:manualLayout>
                  <c:x val="-1.03896118061987E-2"/>
                  <c:y val="-5.0473186119873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871-4DB3-AF56-BD3B747C98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'Enkel beregning'!$F$54:$F$63</c:f>
            </c:numRef>
          </c:val>
          <c:smooth val="0"/>
          <c:extLst>
            <c:ext xmlns:c16="http://schemas.microsoft.com/office/drawing/2014/chart" uri="{C3380CC4-5D6E-409C-BE32-E72D297353CC}">
              <c16:uniqueId val="{0000001F-6871-4DB3-AF56-BD3B747C9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973616"/>
        <c:axId val="1324976368"/>
      </c:lineChart>
      <c:catAx>
        <c:axId val="13249736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24976368"/>
        <c:crosses val="autoZero"/>
        <c:auto val="1"/>
        <c:lblAlgn val="ctr"/>
        <c:lblOffset val="100"/>
        <c:noMultiLvlLbl val="0"/>
      </c:catAx>
      <c:valAx>
        <c:axId val="132497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&quot;kr.&quot;\ * #\ ##0_ ;_ &quot;kr.&quot;\ * \-#\ ##0_ ;_ &quot;kr.&quot;\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2497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DRIFTSUTGIFT ÅRLIG</a:t>
            </a:r>
            <a:endParaRPr lang="nb-NO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'Sammenligning av løsninger'!$B$26</c:f>
              <c:strCache>
                <c:ptCount val="1"/>
                <c:pt idx="0">
                  <c:v>ENERGIUTGIFT ÅRLIG KR./KWH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7C-F643-B514-86953C24C42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37C-F643-B514-86953C24C42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37C-F643-B514-86953C24C42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37C-F643-B514-86953C24C428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37C-F643-B514-86953C24C42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7C-F643-B514-86953C24C4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7C-F643-B514-86953C24C42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7C-F643-B514-86953C24C42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7C-F643-B514-86953C24C4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'Sammenligning av løsninger'!$C$6:$F$6</c:f>
              <c:numCache>
                <c:formatCode>0\ \W</c:formatCode>
                <c:ptCount val="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</c:numCache>
            </c:numRef>
          </c:cat>
          <c:val>
            <c:numRef>
              <c:f>'Sammenligning av løsninger'!$C$26:$F$26</c:f>
              <c:numCache>
                <c:formatCode>#\ ##0.00\ "kr."</c:formatCode>
                <c:ptCount val="4"/>
                <c:pt idx="0" formatCode="_-* #\ ##0.00\ [$kr.-406]_-;\-* #\ ##0.00\ [$kr.-406]_-;_-* &quot;-&quot;??\ [$kr.-406]_-;_-@_-">
                  <c:v>0</c:v>
                </c:pt>
                <c:pt idx="1">
                  <c:v>0</c:v>
                </c:pt>
                <c:pt idx="2" formatCode="_-* #\ ##0.00\ [$kr.-406]_-;\-* #\ ##0.00\ [$kr.-406]_-;_-* &quot;-&quot;??\ [$kr.-406]_-;_-@_-">
                  <c:v>0</c:v>
                </c:pt>
                <c:pt idx="3" formatCode="_-* #\ ##0.00\ [$kr.-406]_-;\-* #\ ##0.00\ [$kr.-406]_-;_-* &quot;-&quot;??\ [$kr.-406]_-;_-@_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37C-F643-B514-86953C24C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21"/>
        <c:axId val="1339162320"/>
        <c:axId val="13382290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'Sammenligning av løsninger'!$C$5</c15:sqref>
                        </c15:formulaRef>
                      </c:ext>
                    </c:extLst>
                    <c:strCache>
                      <c:ptCount val="1"/>
                      <c:pt idx="0">
                        <c:v>Eksisterende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'Sammenligning av løsninger'!$C$6:$F$6</c15:sqref>
                        </c15:formulaRef>
                      </c:ext>
                    </c:extLst>
                    <c:numCache>
                      <c:formatCode>0\ \W</c:formatCode>
                      <c:ptCount val="4"/>
                      <c:pt idx="0">
                        <c:v>35</c:v>
                      </c:pt>
                      <c:pt idx="1">
                        <c:v>35</c:v>
                      </c:pt>
                      <c:pt idx="2">
                        <c:v>35</c:v>
                      </c:pt>
                      <c:pt idx="3">
                        <c:v>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'Sammenligning av løsninger'!$D$5:$F$5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A37C-F643-B514-86953C24C428}"/>
                  </c:ext>
                </c:extLst>
              </c15:ser>
            </c15:filteredBarSeries>
          </c:ext>
        </c:extLst>
      </c:barChart>
      <c:catAx>
        <c:axId val="1339162320"/>
        <c:scaling>
          <c:orientation val="minMax"/>
        </c:scaling>
        <c:delete val="0"/>
        <c:axPos val="l"/>
        <c:numFmt formatCode="0\ \W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38229088"/>
        <c:crosses val="autoZero"/>
        <c:auto val="1"/>
        <c:lblAlgn val="ctr"/>
        <c:lblOffset val="100"/>
        <c:noMultiLvlLbl val="0"/>
      </c:catAx>
      <c:valAx>
        <c:axId val="133822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[$kr.-406]_-;\-* #\ ##0.00\ [$kr.-406]_-;_-* &quot;-&quot;??\ [$kr.-406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10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39162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5400000" vert="horz" anchor="ctr" anchorCtr="1"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600" b="0" i="0" baseline="0">
                <a:effectLst/>
              </a:rPr>
              <a:t>BREAK EVEN (Investering over 10 år)</a:t>
            </a:r>
            <a:endParaRPr lang="da-DK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3321127263565498E-2"/>
          <c:y val="0.16143915343915299"/>
          <c:w val="0.87442972703901301"/>
          <c:h val="0.698442694663167"/>
        </c:manualLayout>
      </c:layout>
      <c:lineChart>
        <c:grouping val="standard"/>
        <c:varyColors val="0"/>
        <c:ser>
          <c:idx val="0"/>
          <c:order val="0"/>
          <c:tx>
            <c:strRef>
              <c:f>'Sammenligning av løsninger'!$C$53</c:f>
              <c:strCache>
                <c:ptCount val="1"/>
                <c:pt idx="0">
                  <c:v>35 W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'Sammenligning av løsninger'!$B$54:$B$63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'Sammenligning av løsninger'!$C$54:$C$63</c:f>
              <c:numCache>
                <c:formatCode>_ "kr."\ * #\ ##0_ ;_ "kr."\ * \-#\ ##0_ ;_ "kr."\ * "-"??_ ;_ @_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0-F647-A92B-8A9FFC9CE198}"/>
            </c:ext>
          </c:extLst>
        </c:ser>
        <c:ser>
          <c:idx val="1"/>
          <c:order val="1"/>
          <c:tx>
            <c:strRef>
              <c:f>'Sammenligning av løsninger'!$D$53</c:f>
              <c:strCache>
                <c:ptCount val="1"/>
                <c:pt idx="0">
                  <c:v>35 W</c:v>
                </c:pt>
              </c:strCache>
            </c:strRef>
          </c:tx>
          <c:spPr>
            <a:ln w="38100" cap="rnd">
              <a:solidFill>
                <a:srgbClr val="52B86E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60-F647-A92B-8A9FFC9CE19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60-F647-A92B-8A9FFC9CE1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60-F647-A92B-8A9FFC9CE19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60-F647-A92B-8A9FFC9CE19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60-F647-A92B-8A9FFC9CE1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60-F647-A92B-8A9FFC9CE19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60-F647-A92B-8A9FFC9CE19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60-F647-A92B-8A9FFC9CE19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60-F647-A92B-8A9FFC9CE1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'Sammenligning av løsninger'!$B$54:$B$63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'Sammenligning av løsninger'!$D$54:$D$63</c:f>
              <c:numCache>
                <c:formatCode>_ "kr."\ * #\ ##0_ ;_ "kr."\ * \-#\ ##0_ ;_ "kr."\ * "-"??_ ;_ @_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260-F647-A92B-8A9FFC9CE198}"/>
            </c:ext>
          </c:extLst>
        </c:ser>
        <c:ser>
          <c:idx val="2"/>
          <c:order val="2"/>
          <c:tx>
            <c:strRef>
              <c:f>'Sammenligning av løsninger'!$E$53</c:f>
              <c:strCache>
                <c:ptCount val="1"/>
                <c:pt idx="0">
                  <c:v>35 W</c:v>
                </c:pt>
              </c:strCache>
            </c:strRef>
          </c:tx>
          <c:spPr>
            <a:ln w="38100" cap="rnd">
              <a:solidFill>
                <a:srgbClr val="308DBB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60-F647-A92B-8A9FFC9CE19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260-F647-A92B-8A9FFC9CE1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260-F647-A92B-8A9FFC9CE19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260-F647-A92B-8A9FFC9CE19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260-F647-A92B-8A9FFC9CE1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260-F647-A92B-8A9FFC9CE19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260-F647-A92B-8A9FFC9CE19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260-F647-A92B-8A9FFC9CE19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260-F647-A92B-8A9FFC9CE1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'Sammenligning av løsninger'!$B$54:$B$63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'Sammenligning av løsninger'!$E$54:$E$63</c:f>
              <c:numCache>
                <c:formatCode>_ "kr."\ * #\ ##0_ ;_ "kr."\ * \-#\ ##0_ ;_ "kr."\ * "-"??_ ;_ @_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260-F647-A92B-8A9FFC9CE198}"/>
            </c:ext>
          </c:extLst>
        </c:ser>
        <c:ser>
          <c:idx val="3"/>
          <c:order val="3"/>
          <c:tx>
            <c:strRef>
              <c:f>'Sammenligning av løsninger'!$F$53</c:f>
              <c:strCache>
                <c:ptCount val="1"/>
                <c:pt idx="0">
                  <c:v>35 W</c:v>
                </c:pt>
              </c:strCache>
            </c:strRef>
          </c:tx>
          <c:spPr>
            <a:ln w="38100" cap="rnd">
              <a:solidFill>
                <a:srgbClr val="F7901E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260-F647-A92B-8A9FFC9CE19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260-F647-A92B-8A9FFC9CE1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260-F647-A92B-8A9FFC9CE19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260-F647-A92B-8A9FFC9CE19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260-F647-A92B-8A9FFC9CE1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260-F647-A92B-8A9FFC9CE19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260-F647-A92B-8A9FFC9CE19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260-F647-A92B-8A9FFC9CE19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260-F647-A92B-8A9FFC9CE198}"/>
                </c:ext>
              </c:extLst>
            </c:dLbl>
            <c:dLbl>
              <c:idx val="9"/>
              <c:layout>
                <c:manualLayout>
                  <c:x val="-1.03896118061987E-2"/>
                  <c:y val="-5.0473186119873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260-F647-A92B-8A9FFC9CE1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'Sammenligning av løsninger'!$B$54:$B$63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'Sammenligning av løsninger'!$F$54:$F$63</c:f>
              <c:numCache>
                <c:formatCode>_ "kr."\ * #\ ##0_ ;_ "kr."\ * \-#\ ##0_ ;_ "kr."\ * "-"??_ ;_ @_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B260-F647-A92B-8A9FFC9CE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973616"/>
        <c:axId val="1324976368"/>
      </c:lineChart>
      <c:catAx>
        <c:axId val="132497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24976368"/>
        <c:crosses val="autoZero"/>
        <c:auto val="1"/>
        <c:lblAlgn val="ctr"/>
        <c:lblOffset val="100"/>
        <c:noMultiLvlLbl val="0"/>
      </c:catAx>
      <c:valAx>
        <c:axId val="132497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&quot;kr.&quot;\ * #\ ##0_ ;_ &quot;kr.&quot;\ * \-#\ ##0_ ;_ &quot;kr.&quot;\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2497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DRIFTSUTGIFT ÅRLIG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Samlet!$B$23</c:f>
              <c:strCache>
                <c:ptCount val="1"/>
                <c:pt idx="0">
                  <c:v>ENERGIUTGIFT ÅRLIG KR./KWH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E2-EE44-B3F1-4E7CB37F17E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AE2-EE44-B3F1-4E7CB37F17E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AE2-EE44-B3F1-4E7CB37F17E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AE2-EE44-B3F1-4E7CB37F17EC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AE2-EE44-B3F1-4E7CB37F17EC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E2-EE44-B3F1-4E7CB37F17EC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E2-EE44-B3F1-4E7CB37F17EC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E2-EE44-B3F1-4E7CB37F17EC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E2-EE44-B3F1-4E7CB37F17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Samlet!$C$6:$F$6</c:f>
              <c:numCache>
                <c:formatCode>#\ ##0\ \k\W\h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Samlet!$C$23:$F$23</c:f>
              <c:numCache>
                <c:formatCode>_-* #\ ##0.00\ [$kr.-406]_-;\-* #\ ##0.00\ [$kr.-406]_-;_-* "-"??\ [$kr.-406]_-;_-@_-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AE2-EE44-B3F1-4E7CB37F1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39162320"/>
        <c:axId val="13382290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Samlet!$C$5</c15:sqref>
                        </c15:formulaRef>
                      </c:ext>
                    </c:extLst>
                    <c:strCache>
                      <c:ptCount val="1"/>
                      <c:pt idx="0">
                        <c:v>Eksisterende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Samlet!$C$6:$F$6</c15:sqref>
                        </c15:formulaRef>
                      </c:ext>
                    </c:extLst>
                    <c:numCache>
                      <c:formatCode>#\ ##0\ \k\W\h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Samlet!$D$5:$F$5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EAE2-EE44-B3F1-4E7CB37F17EC}"/>
                  </c:ext>
                </c:extLst>
              </c15:ser>
            </c15:filteredBarSeries>
          </c:ext>
        </c:extLst>
      </c:barChart>
      <c:catAx>
        <c:axId val="1339162320"/>
        <c:scaling>
          <c:orientation val="minMax"/>
        </c:scaling>
        <c:delete val="0"/>
        <c:axPos val="l"/>
        <c:numFmt formatCode="#\ ##0\ \k\W\h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38229088"/>
        <c:crosses val="autoZero"/>
        <c:auto val="1"/>
        <c:lblAlgn val="ctr"/>
        <c:lblOffset val="100"/>
        <c:noMultiLvlLbl val="0"/>
      </c:catAx>
      <c:valAx>
        <c:axId val="133822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[$kr.-406]_-;\-* #\ ##0.00\ [$kr.-406]_-;_-* &quot;-&quot;??\ [$kr.-406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10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39162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5400000" vert="horz" anchor="ctr" anchorCtr="1"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600" b="0" i="0" baseline="0">
                <a:effectLst/>
              </a:rPr>
              <a:t>BREAK EVEN (Investering over 10 år)</a:t>
            </a:r>
            <a:endParaRPr lang="da-DK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3321127263565498E-2"/>
          <c:y val="0.16143915343915299"/>
          <c:w val="0.87442972703901301"/>
          <c:h val="0.698442694663167"/>
        </c:manualLayout>
      </c:layout>
      <c:lineChart>
        <c:grouping val="standard"/>
        <c:varyColors val="0"/>
        <c:ser>
          <c:idx val="0"/>
          <c:order val="0"/>
          <c:tx>
            <c:strRef>
              <c:f>Samlet!$C$50</c:f>
              <c:strCache>
                <c:ptCount val="1"/>
                <c:pt idx="0">
                  <c:v>0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Samlet!$C$51:$C$60</c:f>
              <c:numCache>
                <c:formatCode>_ "kr."\ * #\ ##0_ ;_ "kr."\ * \-#\ ##0_ ;_ "kr."\ * "-"??_ ;_ @_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6-8745-956D-99814AC3D8F9}"/>
            </c:ext>
          </c:extLst>
        </c:ser>
        <c:ser>
          <c:idx val="1"/>
          <c:order val="1"/>
          <c:tx>
            <c:strRef>
              <c:f>Samlet!$D$50</c:f>
              <c:strCache>
                <c:ptCount val="1"/>
                <c:pt idx="0">
                  <c:v>0</c:v>
                </c:pt>
              </c:strCache>
            </c:strRef>
          </c:tx>
          <c:spPr>
            <a:ln w="38100" cap="rnd">
              <a:solidFill>
                <a:srgbClr val="52B86E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F6-8745-956D-99814AC3D8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F6-8745-956D-99814AC3D8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F6-8745-956D-99814AC3D8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F6-8745-956D-99814AC3D8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F6-8745-956D-99814AC3D8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F6-8745-956D-99814AC3D8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F6-8745-956D-99814AC3D8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F6-8745-956D-99814AC3D8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F6-8745-956D-99814AC3D8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Samlet!$D$51:$D$60</c:f>
              <c:numCache>
                <c:formatCode>_ "kr."\ * #\ ##0_ ;_ "kr."\ * \-#\ ##0_ ;_ "kr."\ * "-"??_ ;_ @_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1F6-8745-956D-99814AC3D8F9}"/>
            </c:ext>
          </c:extLst>
        </c:ser>
        <c:ser>
          <c:idx val="2"/>
          <c:order val="2"/>
          <c:tx>
            <c:strRef>
              <c:f>'Enkel beregning'!$E$53</c:f>
              <c:strCache>
                <c:ptCount val="1"/>
                <c:pt idx="0">
                  <c:v>19W Rax (on/off)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F6-8745-956D-99814AC3D8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F6-8745-956D-99814AC3D8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1F6-8745-956D-99814AC3D8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1F6-8745-956D-99814AC3D8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1F6-8745-956D-99814AC3D8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1F6-8745-956D-99814AC3D8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1F6-8745-956D-99814AC3D8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1F6-8745-956D-99814AC3D8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1F6-8745-956D-99814AC3D8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'Enkel beregning'!$E$54:$E$63</c:f>
            </c:numRef>
          </c:val>
          <c:smooth val="0"/>
          <c:extLst>
            <c:ext xmlns:c16="http://schemas.microsoft.com/office/drawing/2014/chart" uri="{C3380CC4-5D6E-409C-BE32-E72D297353CC}">
              <c16:uniqueId val="{00000014-21F6-8745-956D-99814AC3D8F9}"/>
            </c:ext>
          </c:extLst>
        </c:ser>
        <c:ser>
          <c:idx val="3"/>
          <c:order val="3"/>
          <c:tx>
            <c:strRef>
              <c:f>'Enkel beregning'!$F$53</c:f>
              <c:strCache>
                <c:ptCount val="1"/>
                <c:pt idx="0">
                  <c:v>Løsning 2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1F6-8745-956D-99814AC3D8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1F6-8745-956D-99814AC3D8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1F6-8745-956D-99814AC3D8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1F6-8745-956D-99814AC3D8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1F6-8745-956D-99814AC3D8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1F6-8745-956D-99814AC3D8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1F6-8745-956D-99814AC3D8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1F6-8745-956D-99814AC3D8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1F6-8745-956D-99814AC3D8F9}"/>
                </c:ext>
              </c:extLst>
            </c:dLbl>
            <c:dLbl>
              <c:idx val="9"/>
              <c:layout>
                <c:manualLayout>
                  <c:x val="-1.03896118061987E-2"/>
                  <c:y val="-5.0473186119873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1F6-8745-956D-99814AC3D8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'Enkel beregning'!$F$54:$F$63</c:f>
            </c:numRef>
          </c:val>
          <c:smooth val="0"/>
          <c:extLst>
            <c:ext xmlns:c16="http://schemas.microsoft.com/office/drawing/2014/chart" uri="{C3380CC4-5D6E-409C-BE32-E72D297353CC}">
              <c16:uniqueId val="{0000001F-21F6-8745-956D-99814AC3D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973616"/>
        <c:axId val="1324976368"/>
      </c:lineChart>
      <c:catAx>
        <c:axId val="13249736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24976368"/>
        <c:crosses val="autoZero"/>
        <c:auto val="1"/>
        <c:lblAlgn val="ctr"/>
        <c:lblOffset val="100"/>
        <c:noMultiLvlLbl val="0"/>
      </c:catAx>
      <c:valAx>
        <c:axId val="132497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&quot;kr.&quot;\ * #\ ##0_ ;_ &quot;kr.&quot;\ * \-#\ ##0_ ;_ &quot;kr.&quot;\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2497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UDGIFT DRIFT ÅRLIGT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'Netto LED Retrofit UDEN TILSKUD'!$C$19</c:f>
              <c:strCache>
                <c:ptCount val="1"/>
                <c:pt idx="0">
                  <c:v>ENERGIUDGIFT ÅRLIGT KR./KWH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F8-4CF3-85E7-9C1C87118F2A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1F8-4CF3-85E7-9C1C87118F2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1F8-4CF3-85E7-9C1C87118F2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1F8-4CF3-85E7-9C1C87118F2A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1F8-4CF3-85E7-9C1C87118F2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F8-4CF3-85E7-9C1C87118F2A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F8-4CF3-85E7-9C1C87118F2A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F8-4CF3-85E7-9C1C87118F2A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F8-4CF3-85E7-9C1C87118F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'Netto LED Retrofit UDEN TILSKUD'!$D$5:$G$5</c:f>
              <c:strCache>
                <c:ptCount val="2"/>
                <c:pt idx="0">
                  <c:v>T5 2x"46W"</c:v>
                </c:pt>
                <c:pt idx="1">
                  <c:v>LED 51 W</c:v>
                </c:pt>
              </c:strCache>
            </c:strRef>
          </c:cat>
          <c:val>
            <c:numRef>
              <c:f>'Netto LED Retrofit UDEN TILSKUD'!$D$19:$G$19</c:f>
              <c:numCache>
                <c:formatCode>#\ ##0.00\ "kr."</c:formatCode>
                <c:ptCount val="2"/>
                <c:pt idx="0">
                  <c:v>12977936.00928</c:v>
                </c:pt>
                <c:pt idx="1">
                  <c:v>6540264.1943999995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F8-4CF3-85E7-9C1C87118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39222016"/>
        <c:axId val="133922476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'Netto LED Retrofit UDEN TILSKUD'!$D$4</c15:sqref>
                        </c15:formulaRef>
                      </c:ext>
                    </c:extLst>
                    <c:strCache>
                      <c:ptCount val="1"/>
                      <c:pt idx="0">
                        <c:v>Netto T5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'Netto LED Retrofit UDEN TILSKUD'!$D$5:$G$5</c15:sqref>
                        </c15:formulaRef>
                      </c:ext>
                    </c:extLst>
                    <c:strCache>
                      <c:ptCount val="2"/>
                      <c:pt idx="0">
                        <c:v>T5 2x"46W"</c:v>
                      </c:pt>
                      <c:pt idx="1">
                        <c:v>LED 51 W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'Netto LED Retrofit UDEN TILSKUD'!$E$4:$G$4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21F8-4CF3-85E7-9C1C87118F2A}"/>
                  </c:ext>
                </c:extLst>
              </c15:ser>
            </c15:filteredBarSeries>
          </c:ext>
        </c:extLst>
      </c:barChart>
      <c:catAx>
        <c:axId val="1339222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39224768"/>
        <c:crosses val="autoZero"/>
        <c:auto val="1"/>
        <c:lblAlgn val="ctr"/>
        <c:lblOffset val="100"/>
        <c:noMultiLvlLbl val="0"/>
      </c:catAx>
      <c:valAx>
        <c:axId val="1339224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\ &quot;kr.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10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3922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5400000" vert="horz" anchor="ctr" anchorCtr="1"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600" b="0" i="0" baseline="0">
                <a:effectLst/>
              </a:rPr>
              <a:t>BREAK EVEN (Investering over 10 år)</a:t>
            </a:r>
            <a:endParaRPr lang="da-DK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3321127263565498E-2"/>
          <c:y val="0.16143915343915299"/>
          <c:w val="0.87442972703901301"/>
          <c:h val="0.698442694663167"/>
        </c:manualLayout>
      </c:layout>
      <c:lineChart>
        <c:grouping val="standard"/>
        <c:varyColors val="0"/>
        <c:ser>
          <c:idx val="0"/>
          <c:order val="0"/>
          <c:tx>
            <c:strRef>
              <c:f>'Netto LED Retrofit UDEN TILSKUD'!$D$44</c:f>
              <c:strCache>
                <c:ptCount val="1"/>
                <c:pt idx="0">
                  <c:v>T5 2x"46W"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'Netto LED Retrofit UDEN TILSKUD'!$D$45:$D$54</c:f>
              <c:numCache>
                <c:formatCode>_ "kr."\ * #\ ##0_ ;_ "kr."\ * \-#\ ##0_ ;_ "kr."\ * "-"??_ ;_ @_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E-44B0-9F62-C4C34DC1C0FA}"/>
            </c:ext>
          </c:extLst>
        </c:ser>
        <c:ser>
          <c:idx val="1"/>
          <c:order val="1"/>
          <c:tx>
            <c:strRef>
              <c:f>'Enkel beregning'!$D$53</c:f>
              <c:strCache>
                <c:ptCount val="1"/>
                <c:pt idx="0">
                  <c:v>35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EE-44B0-9F62-C4C34DC1C0F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EE-44B0-9F62-C4C34DC1C0F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EE-44B0-9F62-C4C34DC1C0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EE-44B0-9F62-C4C34DC1C0F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EE-44B0-9F62-C4C34DC1C0F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EE-44B0-9F62-C4C34DC1C0F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EE-44B0-9F62-C4C34DC1C0F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EE-44B0-9F62-C4C34DC1C0F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EE-44B0-9F62-C4C34DC1C0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'Enkel beregning'!$D$54:$D$63</c:f>
              <c:numCache>
                <c:formatCode>_ "kr."\ * #\ ##0_ ;_ "kr."\ * \-#\ ##0_ ;_ "kr."\ * "-"??_ ;_ @_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EE-44B0-9F62-C4C34DC1C0FA}"/>
            </c:ext>
          </c:extLst>
        </c:ser>
        <c:ser>
          <c:idx val="2"/>
          <c:order val="2"/>
          <c:tx>
            <c:strRef>
              <c:f>'Enkel beregning'!$E$53</c:f>
              <c:strCache>
                <c:ptCount val="1"/>
                <c:pt idx="0">
                  <c:v>19W Rax (on/off)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EE-44B0-9F62-C4C34DC1C0F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EE-44B0-9F62-C4C34DC1C0F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DEE-44B0-9F62-C4C34DC1C0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DEE-44B0-9F62-C4C34DC1C0F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DEE-44B0-9F62-C4C34DC1C0F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DEE-44B0-9F62-C4C34DC1C0F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DEE-44B0-9F62-C4C34DC1C0F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DEE-44B0-9F62-C4C34DC1C0F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DEE-44B0-9F62-C4C34DC1C0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'Enkel beregning'!$E$54:$E$63</c:f>
            </c:numRef>
          </c:val>
          <c:smooth val="0"/>
          <c:extLst>
            <c:ext xmlns:c16="http://schemas.microsoft.com/office/drawing/2014/chart" uri="{C3380CC4-5D6E-409C-BE32-E72D297353CC}">
              <c16:uniqueId val="{00000014-7DEE-44B0-9F62-C4C34DC1C0FA}"/>
            </c:ext>
          </c:extLst>
        </c:ser>
        <c:ser>
          <c:idx val="3"/>
          <c:order val="3"/>
          <c:tx>
            <c:strRef>
              <c:f>'Netto LED Retrofit UDEN TILSKUD'!$G$44</c:f>
              <c:strCache>
                <c:ptCount val="1"/>
                <c:pt idx="0">
                  <c:v>LED 51 W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DEE-44B0-9F62-C4C34DC1C0F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DEE-44B0-9F62-C4C34DC1C0F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DEE-44B0-9F62-C4C34DC1C0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DEE-44B0-9F62-C4C34DC1C0F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DEE-44B0-9F62-C4C34DC1C0F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DEE-44B0-9F62-C4C34DC1C0F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DEE-44B0-9F62-C4C34DC1C0F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DEE-44B0-9F62-C4C34DC1C0F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DEE-44B0-9F62-C4C34DC1C0FA}"/>
                </c:ext>
              </c:extLst>
            </c:dLbl>
            <c:dLbl>
              <c:idx val="9"/>
              <c:layout>
                <c:manualLayout>
                  <c:x val="-1.2168622338114001E-2"/>
                  <c:y val="-5.9259259259259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DEE-44B0-9F62-C4C34DC1C0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'Netto LED Retrofit UDEN TILSKUD'!$G$45:$G$54</c:f>
              <c:numCache>
                <c:formatCode>_ "kr."\ * #\ ##0_ ;_ "kr."\ * \-#\ ##0_ ;_ "kr."\ * "-"??_ ;_ @_ </c:formatCode>
                <c:ptCount val="10"/>
                <c:pt idx="0">
                  <c:v>-25386099.082387201</c:v>
                </c:pt>
                <c:pt idx="1">
                  <c:v>-18476859.164774403</c:v>
                </c:pt>
                <c:pt idx="2">
                  <c:v>-11567619.247161603</c:v>
                </c:pt>
                <c:pt idx="3">
                  <c:v>-4658379.3295488022</c:v>
                </c:pt>
                <c:pt idx="4">
                  <c:v>2250860.5880639981</c:v>
                </c:pt>
                <c:pt idx="5">
                  <c:v>9160100.5056767985</c:v>
                </c:pt>
                <c:pt idx="6">
                  <c:v>16069340.423289599</c:v>
                </c:pt>
                <c:pt idx="7">
                  <c:v>22978580.340902399</c:v>
                </c:pt>
                <c:pt idx="8">
                  <c:v>29887820.258515202</c:v>
                </c:pt>
                <c:pt idx="9">
                  <c:v>36797060.176128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7DEE-44B0-9F62-C4C34DC1C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030592"/>
        <c:axId val="1325033344"/>
      </c:lineChart>
      <c:catAx>
        <c:axId val="13250305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25033344"/>
        <c:crosses val="autoZero"/>
        <c:auto val="1"/>
        <c:lblAlgn val="ctr"/>
        <c:lblOffset val="100"/>
        <c:noMultiLvlLbl val="0"/>
      </c:catAx>
      <c:valAx>
        <c:axId val="132503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&quot;kr.&quot;\ * #\ ##0_ ;_ &quot;kr.&quot;\ * \-#\ ##0_ ;_ &quot;kr.&quot;\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2503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Indst. for centrale m&#229;lepunkter'!A1"/><Relationship Id="rId1" Type="http://schemas.openxmlformats.org/officeDocument/2006/relationships/hyperlink" Target="#'Angivne finansielle data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Regnskab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6</xdr:col>
      <xdr:colOff>19050</xdr:colOff>
      <xdr:row>56</xdr:row>
      <xdr:rowOff>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6</xdr:col>
      <xdr:colOff>19049</xdr:colOff>
      <xdr:row>71</xdr:row>
      <xdr:rowOff>161925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85725</xdr:colOff>
      <xdr:row>1</xdr:row>
      <xdr:rowOff>19050</xdr:rowOff>
    </xdr:from>
    <xdr:to>
      <xdr:col>0</xdr:col>
      <xdr:colOff>735666</xdr:colOff>
      <xdr:row>2</xdr:row>
      <xdr:rowOff>268941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23A7BB51-37FC-4D3C-848E-0D0606800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76200"/>
          <a:ext cx="649941" cy="649941"/>
        </a:xfrm>
        <a:prstGeom prst="rect">
          <a:avLst/>
        </a:prstGeom>
      </xdr:spPr>
    </xdr:pic>
    <xdr:clientData/>
  </xdr:twoCellAnchor>
  <xdr:twoCellAnchor>
    <xdr:from>
      <xdr:col>6</xdr:col>
      <xdr:colOff>676275</xdr:colOff>
      <xdr:row>18</xdr:row>
      <xdr:rowOff>190500</xdr:rowOff>
    </xdr:from>
    <xdr:to>
      <xdr:col>10</xdr:col>
      <xdr:colOff>161925</xdr:colOff>
      <xdr:row>35</xdr:row>
      <xdr:rowOff>142875</xdr:rowOff>
    </xdr:to>
    <xdr:pic>
      <xdr:nvPicPr>
        <xdr:cNvPr id="5" name="Bilde 10">
          <a:extLst>
            <a:ext uri="{FF2B5EF4-FFF2-40B4-BE49-F238E27FC236}">
              <a16:creationId xmlns:a16="http://schemas.microsoft.com/office/drawing/2014/main" id="{B1681D5A-34B5-427C-9531-721F91C4C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4295775"/>
          <a:ext cx="28670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40751</xdr:rowOff>
    </xdr:from>
    <xdr:to>
      <xdr:col>6</xdr:col>
      <xdr:colOff>11650</xdr:colOff>
      <xdr:row>56</xdr:row>
      <xdr:rowOff>108564</xdr:rowOff>
    </xdr:to>
    <xdr:graphicFrame macro="">
      <xdr:nvGraphicFramePr>
        <xdr:cNvPr id="2" name="Diagram 5">
          <a:extLst>
            <a:ext uri="{FF2B5EF4-FFF2-40B4-BE49-F238E27FC236}">
              <a16:creationId xmlns:a16="http://schemas.microsoft.com/office/drawing/2014/main" id="{8B35CF57-E854-0C41-B71C-916509754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104862</xdr:rowOff>
    </xdr:from>
    <xdr:to>
      <xdr:col>6</xdr:col>
      <xdr:colOff>5826</xdr:colOff>
      <xdr:row>72</xdr:row>
      <xdr:rowOff>76200</xdr:rowOff>
    </xdr:to>
    <xdr:graphicFrame macro="">
      <xdr:nvGraphicFramePr>
        <xdr:cNvPr id="5" name="Diagram 6">
          <a:extLst>
            <a:ext uri="{FF2B5EF4-FFF2-40B4-BE49-F238E27FC236}">
              <a16:creationId xmlns:a16="http://schemas.microsoft.com/office/drawing/2014/main" id="{3527F8C3-7E64-C044-BEA7-6B74F742E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649941</xdr:colOff>
      <xdr:row>2</xdr:row>
      <xdr:rowOff>246529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B20AE69-0E04-41B8-B7CA-11B3E0485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6029"/>
          <a:ext cx="649941" cy="649941"/>
        </a:xfrm>
        <a:prstGeom prst="rect">
          <a:avLst/>
        </a:prstGeom>
      </xdr:spPr>
    </xdr:pic>
    <xdr:clientData/>
  </xdr:twoCellAnchor>
  <xdr:twoCellAnchor>
    <xdr:from>
      <xdr:col>6</xdr:col>
      <xdr:colOff>549087</xdr:colOff>
      <xdr:row>18</xdr:row>
      <xdr:rowOff>123263</xdr:rowOff>
    </xdr:from>
    <xdr:to>
      <xdr:col>9</xdr:col>
      <xdr:colOff>412936</xdr:colOff>
      <xdr:row>35</xdr:row>
      <xdr:rowOff>92447</xdr:rowOff>
    </xdr:to>
    <xdr:pic>
      <xdr:nvPicPr>
        <xdr:cNvPr id="6" name="Bilde 10">
          <a:extLst>
            <a:ext uri="{FF2B5EF4-FFF2-40B4-BE49-F238E27FC236}">
              <a16:creationId xmlns:a16="http://schemas.microsoft.com/office/drawing/2014/main" id="{CCDC4B4F-A944-41B7-9219-BB4C971A2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205" y="4224616"/>
          <a:ext cx="28670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1</xdr:row>
      <xdr:rowOff>67235</xdr:rowOff>
    </xdr:from>
    <xdr:to>
      <xdr:col>0</xdr:col>
      <xdr:colOff>705971</xdr:colOff>
      <xdr:row>3</xdr:row>
      <xdr:rowOff>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3EB5F123-7F1B-4D32-B587-E039F462B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30" y="121664"/>
          <a:ext cx="649941" cy="6267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6</xdr:col>
      <xdr:colOff>19050</xdr:colOff>
      <xdr:row>53</xdr:row>
      <xdr:rowOff>0</xdr:rowOff>
    </xdr:to>
    <xdr:graphicFrame macro="">
      <xdr:nvGraphicFramePr>
        <xdr:cNvPr id="2" name="Diagram 5">
          <a:extLst>
            <a:ext uri="{FF2B5EF4-FFF2-40B4-BE49-F238E27FC236}">
              <a16:creationId xmlns:a16="http://schemas.microsoft.com/office/drawing/2014/main" id="{BA9BDAFE-200E-FE4E-98A0-3D5BD4E93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0</xdr:rowOff>
    </xdr:from>
    <xdr:to>
      <xdr:col>6</xdr:col>
      <xdr:colOff>19049</xdr:colOff>
      <xdr:row>68</xdr:row>
      <xdr:rowOff>161925</xdr:rowOff>
    </xdr:to>
    <xdr:graphicFrame macro="">
      <xdr:nvGraphicFramePr>
        <xdr:cNvPr id="3" name="Diagram 6">
          <a:extLst>
            <a:ext uri="{FF2B5EF4-FFF2-40B4-BE49-F238E27FC236}">
              <a16:creationId xmlns:a16="http://schemas.microsoft.com/office/drawing/2014/main" id="{D4D15D5A-F652-5048-9A2A-BA0C751C7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649941</xdr:colOff>
      <xdr:row>2</xdr:row>
      <xdr:rowOff>246529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F49547DA-C3C9-4799-A9CA-C04F88991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6029"/>
          <a:ext cx="649941" cy="6499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7</xdr:col>
      <xdr:colOff>0</xdr:colOff>
      <xdr:row>48</xdr:row>
      <xdr:rowOff>161925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6</xdr:col>
      <xdr:colOff>1428750</xdr:colOff>
      <xdr:row>64</xdr:row>
      <xdr:rowOff>142875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276223</xdr:colOff>
      <xdr:row>1</xdr:row>
      <xdr:rowOff>47625</xdr:rowOff>
    </xdr:from>
    <xdr:to>
      <xdr:col>14</xdr:col>
      <xdr:colOff>66674</xdr:colOff>
      <xdr:row>2</xdr:row>
      <xdr:rowOff>247649</xdr:rowOff>
    </xdr:to>
    <xdr:sp macro="" textlink="">
      <xdr:nvSpPr>
        <xdr:cNvPr id="10" name="Tip til angivelse af data" descr="Vælg et år for regnskabet, eller skriv året i celle K2." title="Tip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582148" y="152400"/>
          <a:ext cx="962026" cy="685799"/>
        </a:xfrm>
        <a:prstGeom prst="wedgeRectCallout">
          <a:avLst>
            <a:gd name="adj1" fmla="val -68256"/>
            <a:gd name="adj2" fmla="val -24513"/>
          </a:avLst>
        </a:prstGeom>
        <a:ln w="190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50"/>
            <a:t>Vælg det år, der skal vises regnskab for.</a:t>
          </a:r>
          <a:endParaRPr lang="en-US" sz="1050" baseline="0"/>
        </a:p>
      </xdr:txBody>
    </xdr:sp>
    <xdr:clientData fPrintsWithSheet="0"/>
  </xdr:twoCellAnchor>
  <xdr:twoCellAnchor>
    <xdr:from>
      <xdr:col>1</xdr:col>
      <xdr:colOff>2047875</xdr:colOff>
      <xdr:row>12</xdr:row>
      <xdr:rowOff>19050</xdr:rowOff>
    </xdr:from>
    <xdr:to>
      <xdr:col>7</xdr:col>
      <xdr:colOff>1104900</xdr:colOff>
      <xdr:row>13</xdr:row>
      <xdr:rowOff>0</xdr:rowOff>
    </xdr:to>
    <xdr:sp macro="" textlink="">
      <xdr:nvSpPr>
        <xdr:cNvPr id="2" name="Angivne finansielle data" descr="&quot;&quot;" title="Der må ikke ændres i oplysningerne nedenfor. Klik for at angive økonomiske data.">
          <a:hlinkClick xmlns:r="http://schemas.openxmlformats.org/officeDocument/2006/relationships" r:id="rId1" tooltip="Klik for at navigere til arket Angiv finansielle data.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162175" y="3314700"/>
          <a:ext cx="5267325" cy="285750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i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Rediger ikke oplysningerne nedenfor. Klik for at angive økonomiske data</a:t>
          </a:r>
          <a:endParaRPr lang="en-US" sz="900" i="1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>
    <xdr:from>
      <xdr:col>2</xdr:col>
      <xdr:colOff>895349</xdr:colOff>
      <xdr:row>4</xdr:row>
      <xdr:rowOff>19050</xdr:rowOff>
    </xdr:from>
    <xdr:to>
      <xdr:col>6</xdr:col>
      <xdr:colOff>152399</xdr:colOff>
      <xdr:row>5</xdr:row>
      <xdr:rowOff>0</xdr:rowOff>
    </xdr:to>
    <xdr:sp macro="" textlink="">
      <xdr:nvSpPr>
        <xdr:cNvPr id="4" name="Centrale målepunkter" descr="&quot;&quot;" title="Klik for at ændre centrale målepunkter i rapporten">
          <a:hlinkClick xmlns:r="http://schemas.openxmlformats.org/officeDocument/2006/relationships" r:id="rId2" tooltip="Klik for at ændre centrale målepunkter i rapporten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876674" y="1000125"/>
          <a:ext cx="3305175" cy="285750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i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Klik for at ændre centrale målepunkter i rapporten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390524</xdr:colOff>
      <xdr:row>3</xdr:row>
      <xdr:rowOff>257176</xdr:rowOff>
    </xdr:from>
    <xdr:to>
      <xdr:col>6</xdr:col>
      <xdr:colOff>142875</xdr:colOff>
      <xdr:row>7</xdr:row>
      <xdr:rowOff>9526</xdr:rowOff>
    </xdr:to>
    <xdr:sp macro="" textlink="">
      <xdr:nvSpPr>
        <xdr:cNvPr id="2" name="Tip til angivelse af data" descr="Markér de centrale målepunkter i rapporten i cellerne C5 til C9.&#10;" title="Tip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057399" y="1171576"/>
          <a:ext cx="1581151" cy="790575"/>
        </a:xfrm>
        <a:prstGeom prst="wedgeRectCallout">
          <a:avLst>
            <a:gd name="adj1" fmla="val -68256"/>
            <a:gd name="adj2" fmla="val -24513"/>
          </a:avLst>
        </a:prstGeom>
        <a:ln w="190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50" baseline="0"/>
            <a:t>Markér de centrale målepunkter i rapporten i cellerne C5 til C9.</a:t>
          </a:r>
          <a:endParaRPr lang="en-US" sz="1050"/>
        </a:p>
      </xdr:txBody>
    </xdr:sp>
    <xdr:clientData fPrintsWithSheet="0"/>
  </xdr:twoCellAnchor>
  <xdr:twoCellAnchor>
    <xdr:from>
      <xdr:col>1</xdr:col>
      <xdr:colOff>9524</xdr:colOff>
      <xdr:row>2</xdr:row>
      <xdr:rowOff>257175</xdr:rowOff>
    </xdr:from>
    <xdr:to>
      <xdr:col>3</xdr:col>
      <xdr:colOff>419099</xdr:colOff>
      <xdr:row>4</xdr:row>
      <xdr:rowOff>0</xdr:rowOff>
    </xdr:to>
    <xdr:sp macro="" textlink="">
      <xdr:nvSpPr>
        <xdr:cNvPr id="3" name="Regnskab" descr="&quot;&quot;" title="Klik for at få vist regnskab">
          <a:hlinkClick xmlns:r="http://schemas.openxmlformats.org/officeDocument/2006/relationships" r:id="rId1" tooltip="Klik for at få vist regnskab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00024" y="847725"/>
          <a:ext cx="2124075" cy="361950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00" i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Klik for at få vist regnskab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c\Home\Users\Goldenbeck\Dropbox%20(SG%20Danmark)\07%20SG%20Danmarks%20teammappe\Skabeloner\TCO%20-%20SG%20-%20Mi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menligning - Energiberegnin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Annual Financial Report">
      <a:dk1>
        <a:sysClr val="windowText" lastClr="000000"/>
      </a:dk1>
      <a:lt1>
        <a:sysClr val="window" lastClr="FFFFFF"/>
      </a:lt1>
      <a:dk2>
        <a:srgbClr val="000000"/>
      </a:dk2>
      <a:lt2>
        <a:srgbClr val="E9EAEA"/>
      </a:lt2>
      <a:accent1>
        <a:srgbClr val="52B86E"/>
      </a:accent1>
      <a:accent2>
        <a:srgbClr val="F7901E"/>
      </a:accent2>
      <a:accent3>
        <a:srgbClr val="308DBB"/>
      </a:accent3>
      <a:accent4>
        <a:srgbClr val="EEB330"/>
      </a:accent4>
      <a:accent5>
        <a:srgbClr val="915B97"/>
      </a:accent5>
      <a:accent6>
        <a:srgbClr val="E35856"/>
      </a:accent6>
      <a:hlink>
        <a:srgbClr val="308DBB"/>
      </a:hlink>
      <a:folHlink>
        <a:srgbClr val="915B97"/>
      </a:folHlink>
    </a:clrScheme>
    <a:fontScheme name="Annual Financial Report">
      <a:majorFont>
        <a:latin typeface="Euphemia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autoPageBreaks="0" fitToPage="1"/>
  </sheetPr>
  <dimension ref="A1:H63"/>
  <sheetViews>
    <sheetView showGridLines="0" tabSelected="1" topLeftCell="A5" workbookViewId="0">
      <selection activeCell="C14" sqref="C14"/>
    </sheetView>
  </sheetViews>
  <sheetFormatPr baseColWidth="10" defaultColWidth="8.85546875" defaultRowHeight="12.75"/>
  <cols>
    <col min="1" max="1" width="13" customWidth="1"/>
    <col min="2" max="2" width="64.140625" customWidth="1"/>
    <col min="3" max="4" width="19.42578125" customWidth="1"/>
    <col min="5" max="5" width="19.42578125" hidden="1" customWidth="1"/>
    <col min="6" max="6" width="1.5703125" hidden="1" customWidth="1"/>
    <col min="7" max="7" width="30.42578125" customWidth="1"/>
    <col min="8" max="8" width="9.42578125" customWidth="1"/>
    <col min="9" max="9" width="1.140625" customWidth="1"/>
    <col min="10" max="25" width="9.42578125" customWidth="1"/>
  </cols>
  <sheetData>
    <row r="1" spans="1:7" ht="4.5" customHeight="1"/>
    <row r="2" spans="1:7" ht="31.5" customHeight="1">
      <c r="B2" s="344" t="s">
        <v>0</v>
      </c>
      <c r="C2" s="345"/>
      <c r="D2" s="345"/>
      <c r="E2" s="297"/>
      <c r="F2" s="297"/>
      <c r="G2" s="178"/>
    </row>
    <row r="3" spans="1:7" ht="24" customHeight="1">
      <c r="B3" s="346" t="s">
        <v>1</v>
      </c>
      <c r="C3" s="347"/>
      <c r="D3" s="347"/>
      <c r="E3" s="298"/>
      <c r="F3" s="298"/>
      <c r="G3" s="179"/>
    </row>
    <row r="4" spans="1:7" ht="6.75" customHeight="1">
      <c r="A4" s="180"/>
      <c r="B4" s="180"/>
      <c r="C4" s="180"/>
      <c r="D4" s="180"/>
      <c r="E4" s="180"/>
      <c r="F4" s="180"/>
      <c r="G4" s="179"/>
    </row>
    <row r="5" spans="1:7" ht="25.5" customHeight="1">
      <c r="A5" s="342" t="s">
        <v>2</v>
      </c>
      <c r="B5" s="342"/>
      <c r="C5" s="184" t="s">
        <v>3</v>
      </c>
      <c r="D5" s="185" t="s">
        <v>4</v>
      </c>
      <c r="E5" s="103" t="s">
        <v>5</v>
      </c>
      <c r="F5" s="154" t="s">
        <v>6</v>
      </c>
    </row>
    <row r="6" spans="1:7" ht="16.5" customHeight="1">
      <c r="A6" s="343"/>
      <c r="B6" s="343"/>
      <c r="C6" s="296">
        <f>C8</f>
        <v>35</v>
      </c>
      <c r="D6" s="295">
        <f>D8</f>
        <v>35</v>
      </c>
      <c r="E6" s="92" t="s">
        <v>7</v>
      </c>
      <c r="F6" s="155" t="s">
        <v>8</v>
      </c>
    </row>
    <row r="7" spans="1:7" s="7" customFormat="1" ht="19.5" customHeight="1">
      <c r="A7" s="340" t="s">
        <v>9</v>
      </c>
      <c r="B7" s="206" t="s">
        <v>10</v>
      </c>
      <c r="C7" s="207">
        <v>0</v>
      </c>
      <c r="D7" s="207">
        <v>0</v>
      </c>
      <c r="E7" s="207">
        <f>D7</f>
        <v>0</v>
      </c>
      <c r="F7" s="207">
        <v>100</v>
      </c>
      <c r="G7" s="208" t="s">
        <v>11</v>
      </c>
    </row>
    <row r="8" spans="1:7" s="7" customFormat="1" ht="19.5" customHeight="1">
      <c r="A8" s="340"/>
      <c r="B8" s="206" t="s">
        <v>12</v>
      </c>
      <c r="C8" s="209">
        <v>35</v>
      </c>
      <c r="D8" s="209">
        <v>35</v>
      </c>
      <c r="E8" s="209">
        <v>19</v>
      </c>
      <c r="F8" s="209">
        <v>6</v>
      </c>
      <c r="G8" s="208" t="s">
        <v>13</v>
      </c>
    </row>
    <row r="9" spans="1:7" s="7" customFormat="1" ht="19.5" customHeight="1">
      <c r="A9" s="340"/>
      <c r="B9" s="210" t="s">
        <v>14</v>
      </c>
      <c r="C9" s="211">
        <v>1</v>
      </c>
      <c r="D9" s="211">
        <v>1</v>
      </c>
      <c r="E9" s="207">
        <v>1</v>
      </c>
      <c r="F9" s="211">
        <v>1</v>
      </c>
      <c r="G9" s="208" t="s">
        <v>15</v>
      </c>
    </row>
    <row r="10" spans="1:7" s="7" customFormat="1" ht="19.5" customHeight="1">
      <c r="A10" s="340"/>
      <c r="B10" s="210" t="s">
        <v>16</v>
      </c>
      <c r="C10" s="212">
        <v>10000</v>
      </c>
      <c r="D10" s="212">
        <v>50000</v>
      </c>
      <c r="E10" s="207">
        <v>100000</v>
      </c>
      <c r="F10" s="212">
        <v>25000</v>
      </c>
      <c r="G10" s="208" t="s">
        <v>17</v>
      </c>
    </row>
    <row r="11" spans="1:7" s="7" customFormat="1" ht="19.5" hidden="1" customHeight="1">
      <c r="A11" s="340"/>
      <c r="B11" s="210" t="s">
        <v>18</v>
      </c>
      <c r="C11" s="213"/>
      <c r="D11" s="213"/>
      <c r="E11" s="214"/>
      <c r="F11" s="214"/>
      <c r="G11" s="208" t="s">
        <v>19</v>
      </c>
    </row>
    <row r="12" spans="1:7" s="7" customFormat="1" ht="19.5" customHeight="1">
      <c r="A12" s="340"/>
      <c r="B12" s="210" t="s">
        <v>20</v>
      </c>
      <c r="C12" s="215">
        <v>0.25</v>
      </c>
      <c r="D12" s="215">
        <v>0</v>
      </c>
      <c r="E12" s="215">
        <v>0</v>
      </c>
      <c r="F12" s="215">
        <v>0</v>
      </c>
      <c r="G12" s="208" t="s">
        <v>21</v>
      </c>
    </row>
    <row r="13" spans="1:7" s="7" customFormat="1" ht="19.5" customHeight="1">
      <c r="A13" s="340"/>
      <c r="B13" s="210" t="s">
        <v>22</v>
      </c>
      <c r="C13" s="212">
        <v>3120</v>
      </c>
      <c r="D13" s="212">
        <v>3120</v>
      </c>
      <c r="E13" s="216">
        <f>D13</f>
        <v>3120</v>
      </c>
      <c r="F13" s="216">
        <f>E13</f>
        <v>3120</v>
      </c>
      <c r="G13" s="208" t="s">
        <v>23</v>
      </c>
    </row>
    <row r="14" spans="1:7" s="7" customFormat="1" ht="19.5" customHeight="1">
      <c r="A14" s="340"/>
      <c r="B14" s="210" t="s">
        <v>24</v>
      </c>
      <c r="C14" s="217">
        <v>3</v>
      </c>
      <c r="D14" s="217">
        <f>C14</f>
        <v>3</v>
      </c>
      <c r="E14" s="217">
        <f>D14</f>
        <v>3</v>
      </c>
      <c r="F14" s="217">
        <f>D14</f>
        <v>3</v>
      </c>
      <c r="G14" s="208" t="s">
        <v>25</v>
      </c>
    </row>
    <row r="15" spans="1:7" s="7" customFormat="1" ht="19.5" customHeight="1">
      <c r="A15" s="340"/>
      <c r="B15" s="210" t="s">
        <v>26</v>
      </c>
      <c r="C15" s="217">
        <v>75</v>
      </c>
      <c r="D15" s="217">
        <v>0</v>
      </c>
      <c r="E15" s="217">
        <f>D15</f>
        <v>0</v>
      </c>
      <c r="F15" s="217">
        <v>0</v>
      </c>
      <c r="G15" s="208" t="s">
        <v>27</v>
      </c>
    </row>
    <row r="16" spans="1:7" s="7" customFormat="1" ht="19.5" customHeight="1">
      <c r="A16" s="340"/>
      <c r="B16" s="210" t="s">
        <v>28</v>
      </c>
      <c r="C16" s="217">
        <v>150</v>
      </c>
      <c r="D16" s="217">
        <v>0</v>
      </c>
      <c r="E16" s="217">
        <f>D16</f>
        <v>0</v>
      </c>
      <c r="F16" s="217">
        <v>0</v>
      </c>
      <c r="G16" s="208" t="s">
        <v>29</v>
      </c>
    </row>
    <row r="17" spans="1:7" s="7" customFormat="1" ht="19.5" customHeight="1">
      <c r="A17" s="340"/>
      <c r="B17" s="210" t="s">
        <v>30</v>
      </c>
      <c r="C17" s="218">
        <v>0</v>
      </c>
      <c r="D17" s="218">
        <v>0</v>
      </c>
      <c r="E17" s="218">
        <v>0</v>
      </c>
      <c r="F17" s="218">
        <v>0</v>
      </c>
      <c r="G17" s="208" t="s">
        <v>31</v>
      </c>
    </row>
    <row r="18" spans="1:7" s="7" customFormat="1" ht="19.5" customHeight="1">
      <c r="A18" s="340"/>
      <c r="B18" s="210" t="s">
        <v>32</v>
      </c>
      <c r="C18" s="218">
        <v>0</v>
      </c>
      <c r="D18" s="218">
        <v>0</v>
      </c>
      <c r="E18" s="218">
        <v>0</v>
      </c>
      <c r="F18" s="218">
        <v>0</v>
      </c>
      <c r="G18" s="208" t="s">
        <v>33</v>
      </c>
    </row>
    <row r="19" spans="1:7" s="7" customFormat="1" ht="19.5" customHeight="1">
      <c r="A19" s="352" t="s">
        <v>34</v>
      </c>
      <c r="B19" s="353" t="s">
        <v>35</v>
      </c>
      <c r="C19" s="353"/>
      <c r="D19" s="353"/>
      <c r="E19" s="353"/>
      <c r="F19" s="353"/>
      <c r="G19"/>
    </row>
    <row r="20" spans="1:7" s="7" customFormat="1" ht="19.5" customHeight="1">
      <c r="A20" s="352"/>
      <c r="B20" s="210" t="s">
        <v>36</v>
      </c>
      <c r="C20" s="315">
        <f>((((C8*C9*C12)+(C8*C9))*C7)/1000)</f>
        <v>0</v>
      </c>
      <c r="D20" s="315">
        <f>((((D8*D9*D12)+(D8*D9))*D7)/1000)</f>
        <v>0</v>
      </c>
      <c r="E20" s="99">
        <f>((((E8*E9*E12)+(E8*E9))*E7)/1000)*(1-E17)*(1-E18)</f>
        <v>0</v>
      </c>
      <c r="F20" s="99">
        <f>((((F8*F9*F12)+(F8*F9))*F7)/1000)*(1-F17)*(1-F18)</f>
        <v>0.6</v>
      </c>
      <c r="G20"/>
    </row>
    <row r="21" spans="1:7" s="7" customFormat="1" ht="19.5" hidden="1" customHeight="1">
      <c r="A21" s="352"/>
      <c r="B21" s="210" t="s">
        <v>37</v>
      </c>
      <c r="C21" s="315">
        <f>((((C8*C9*C12)+(C8*C9))*C7)/1000)*C17</f>
        <v>0</v>
      </c>
      <c r="D21" s="315">
        <f>((((D8*D9*D12)+(D8*D9))*D7)/1000)*D17</f>
        <v>0</v>
      </c>
      <c r="E21" s="99"/>
      <c r="F21" s="99"/>
      <c r="G21"/>
    </row>
    <row r="22" spans="1:7" s="7" customFormat="1" ht="19.5" hidden="1" customHeight="1">
      <c r="A22" s="352"/>
      <c r="B22" s="210" t="s">
        <v>38</v>
      </c>
      <c r="C22" s="316">
        <f>C21*(8760-(C13*(1-C18)))</f>
        <v>0</v>
      </c>
      <c r="D22" s="316">
        <f>D21*(8760-(D13*(1-D18)))</f>
        <v>0</v>
      </c>
      <c r="E22" s="99"/>
      <c r="F22" s="99"/>
      <c r="G22"/>
    </row>
    <row r="23" spans="1:7" s="7" customFormat="1" ht="19.5" hidden="1" customHeight="1">
      <c r="A23" s="352"/>
      <c r="B23" s="210" t="s">
        <v>39</v>
      </c>
      <c r="C23" s="316">
        <f>(C20*C13)*(1-C18)</f>
        <v>0</v>
      </c>
      <c r="D23" s="316">
        <f>(D20*D13)*(1-D18)</f>
        <v>0</v>
      </c>
      <c r="E23" s="99"/>
      <c r="F23" s="99"/>
      <c r="G23"/>
    </row>
    <row r="24" spans="1:7" s="7" customFormat="1" ht="19.5" customHeight="1">
      <c r="A24" s="352"/>
      <c r="B24" s="210" t="s">
        <v>40</v>
      </c>
      <c r="C24" s="316">
        <f>C22+C23</f>
        <v>0</v>
      </c>
      <c r="D24" s="316">
        <f>D22+D23</f>
        <v>0</v>
      </c>
      <c r="E24" s="56">
        <f>(E20*E13)</f>
        <v>0</v>
      </c>
      <c r="F24" s="56">
        <f>(F20*F13)</f>
        <v>1872</v>
      </c>
      <c r="G24"/>
    </row>
    <row r="25" spans="1:7" s="7" customFormat="1" ht="19.5" customHeight="1">
      <c r="A25" s="352"/>
      <c r="B25" s="210" t="s">
        <v>41</v>
      </c>
      <c r="C25" s="316">
        <f>C24-C24</f>
        <v>0</v>
      </c>
      <c r="D25" s="316">
        <f>C24-D24</f>
        <v>0</v>
      </c>
      <c r="E25" s="56">
        <f>C24-E24</f>
        <v>0</v>
      </c>
      <c r="F25" s="56">
        <f>C24-F24</f>
        <v>-1872</v>
      </c>
      <c r="G25"/>
    </row>
    <row r="26" spans="1:7" s="7" customFormat="1" ht="19.5" customHeight="1">
      <c r="A26" s="352"/>
      <c r="B26" s="210" t="s">
        <v>42</v>
      </c>
      <c r="C26" s="225">
        <f>C24*C14</f>
        <v>0</v>
      </c>
      <c r="D26" s="221">
        <f>D24*D14</f>
        <v>0</v>
      </c>
      <c r="E26" s="102">
        <f>E24*E14</f>
        <v>0</v>
      </c>
      <c r="F26" s="102">
        <f>F24*F14</f>
        <v>5616</v>
      </c>
      <c r="G26"/>
    </row>
    <row r="27" spans="1:7" s="7" customFormat="1" ht="19.5" customHeight="1">
      <c r="A27" s="352"/>
      <c r="B27" s="210" t="s">
        <v>43</v>
      </c>
      <c r="C27" s="225">
        <v>0</v>
      </c>
      <c r="D27" s="221">
        <f>C26-D26</f>
        <v>0</v>
      </c>
      <c r="E27" s="102">
        <f>C26-E26</f>
        <v>0</v>
      </c>
      <c r="F27" s="102">
        <f>C26-F26</f>
        <v>-5616</v>
      </c>
      <c r="G27"/>
    </row>
    <row r="28" spans="1:7" s="7" customFormat="1" ht="19.5" customHeight="1">
      <c r="A28" s="354" t="s">
        <v>44</v>
      </c>
      <c r="B28" s="355" t="s">
        <v>45</v>
      </c>
      <c r="C28" s="355"/>
      <c r="D28" s="355"/>
      <c r="E28" s="355"/>
      <c r="F28" s="355"/>
      <c r="G28"/>
    </row>
    <row r="29" spans="1:7" ht="19.5" customHeight="1">
      <c r="A29" s="354"/>
      <c r="B29" s="210" t="s">
        <v>46</v>
      </c>
      <c r="C29" s="318">
        <f>C10/C13/(1-C18)</f>
        <v>3.2051282051282053</v>
      </c>
      <c r="D29" s="318">
        <f>D10/D13/(1-D18)</f>
        <v>16.025641025641026</v>
      </c>
      <c r="E29" s="222">
        <f>E10/E13/(1-E18)</f>
        <v>32.051282051282051</v>
      </c>
      <c r="F29" s="222">
        <f>F10/F13/(1-F18)</f>
        <v>8.0128205128205128</v>
      </c>
    </row>
    <row r="30" spans="1:7" ht="19.5" hidden="1" customHeight="1">
      <c r="A30" s="354"/>
      <c r="B30" s="210" t="s">
        <v>47</v>
      </c>
      <c r="C30" s="318" t="s">
        <v>48</v>
      </c>
      <c r="D30" s="319" t="e">
        <f>VLOOKUP(D11,'L-faktor'!$C$1:$H$5,6,)</f>
        <v>#N/A</v>
      </c>
      <c r="E30" s="165" t="e">
        <f>VLOOKUP(E11,'L-faktor'!$C$1:$H$5,6,)</f>
        <v>#N/A</v>
      </c>
      <c r="F30" s="165" t="e">
        <f>VLOOKUP(F11,'L-faktor'!$C$1:$H$5,6,)</f>
        <v>#N/A</v>
      </c>
      <c r="G30" s="153" t="s">
        <v>49</v>
      </c>
    </row>
    <row r="31" spans="1:7" ht="19.5" hidden="1" customHeight="1">
      <c r="A31" s="354"/>
      <c r="B31" s="210" t="s">
        <v>50</v>
      </c>
      <c r="C31" s="318" t="s">
        <v>48</v>
      </c>
      <c r="D31" s="318" t="e">
        <f>ROUND((D7/D30),0)</f>
        <v>#N/A</v>
      </c>
      <c r="E31" s="164" t="e">
        <f>ROUND((E7/E30),0)</f>
        <v>#N/A</v>
      </c>
      <c r="F31" s="164" t="e">
        <f>ROUND((F7/F30),0)</f>
        <v>#N/A</v>
      </c>
      <c r="G31" s="153" t="s">
        <v>49</v>
      </c>
    </row>
    <row r="32" spans="1:7" ht="19.5" hidden="1" customHeight="1">
      <c r="A32" s="354"/>
      <c r="B32" s="210" t="s">
        <v>51</v>
      </c>
      <c r="C32" s="237" t="s">
        <v>48</v>
      </c>
      <c r="D32" s="238"/>
      <c r="E32" s="80"/>
      <c r="F32" s="80"/>
    </row>
    <row r="33" spans="1:8" ht="19.5" customHeight="1">
      <c r="A33" s="354"/>
      <c r="B33" s="210" t="s">
        <v>52</v>
      </c>
      <c r="C33" s="221">
        <f>(((C15+C16)*C9)*C7)*(10/C29)</f>
        <v>0</v>
      </c>
      <c r="D33" s="221">
        <f>(((D15+D16)*D9)*D7)*(10/D29)</f>
        <v>0</v>
      </c>
      <c r="E33" s="163">
        <f>(((E15+E16)*E9)*E7)*(10/E29)</f>
        <v>0</v>
      </c>
      <c r="F33" s="163">
        <f>(((F15+F16)*F9)*F7)*(10/F29)</f>
        <v>0</v>
      </c>
    </row>
    <row r="34" spans="1:8" ht="19.5" customHeight="1">
      <c r="A34" s="350" t="s">
        <v>53</v>
      </c>
      <c r="B34" s="187" t="s">
        <v>54</v>
      </c>
      <c r="C34" s="184" t="s">
        <v>3</v>
      </c>
      <c r="D34" s="320" t="s">
        <v>55</v>
      </c>
      <c r="E34" s="167" t="s">
        <v>55</v>
      </c>
      <c r="F34" s="168" t="s">
        <v>55</v>
      </c>
    </row>
    <row r="35" spans="1:8" ht="19.5" customHeight="1">
      <c r="A35" s="350"/>
      <c r="B35" s="210" t="s">
        <v>56</v>
      </c>
      <c r="C35" s="169">
        <f>C26+(C33/10)</f>
        <v>0</v>
      </c>
      <c r="D35" s="225">
        <f>D26+(D33/(D29*2))</f>
        <v>0</v>
      </c>
      <c r="E35" s="170">
        <f>E26+(E33/(E29*2))</f>
        <v>0</v>
      </c>
      <c r="F35" s="170">
        <f>F26+(F33/(F29*2))</f>
        <v>5616</v>
      </c>
      <c r="H35" s="73"/>
    </row>
    <row r="36" spans="1:8" ht="19.5" customHeight="1">
      <c r="A36" s="350"/>
      <c r="B36" s="210" t="s">
        <v>57</v>
      </c>
      <c r="C36" s="169">
        <f>$C$35-C35</f>
        <v>0</v>
      </c>
      <c r="D36" s="225">
        <f>$C$35-D35</f>
        <v>0</v>
      </c>
      <c r="E36" s="170">
        <f>$C$35-E35</f>
        <v>0</v>
      </c>
      <c r="F36" s="170">
        <f>$C$35-F35</f>
        <v>-5616</v>
      </c>
      <c r="H36" s="73"/>
    </row>
    <row r="37" spans="1:8" ht="19.5" customHeight="1">
      <c r="A37" s="350"/>
      <c r="B37" s="224" t="s">
        <v>58</v>
      </c>
      <c r="C37" s="171">
        <v>0</v>
      </c>
      <c r="D37" s="226" t="e">
        <f>($C$35-D35)/$C$35</f>
        <v>#DIV/0!</v>
      </c>
      <c r="E37" s="172" t="e">
        <f>($C$35-E35)/$C$35</f>
        <v>#DIV/0!</v>
      </c>
      <c r="F37" s="172" t="e">
        <f>($C$35-F35)/$C$35</f>
        <v>#DIV/0!</v>
      </c>
    </row>
    <row r="38" spans="1:8" ht="22.5" customHeight="1">
      <c r="A38" s="351" t="s">
        <v>59</v>
      </c>
      <c r="B38" s="348" t="s">
        <v>60</v>
      </c>
      <c r="C38" s="348"/>
      <c r="D38" s="348"/>
      <c r="E38" s="348"/>
      <c r="F38" s="348"/>
    </row>
    <row r="39" spans="1:8" ht="22.5" customHeight="1">
      <c r="A39" s="351"/>
      <c r="B39" s="224" t="s">
        <v>61</v>
      </c>
      <c r="C39" s="227"/>
      <c r="D39" s="228">
        <v>0</v>
      </c>
      <c r="E39" s="229">
        <v>755</v>
      </c>
      <c r="F39" s="229">
        <v>200</v>
      </c>
      <c r="G39" s="208" t="s">
        <v>62</v>
      </c>
      <c r="H39" s="230"/>
    </row>
    <row r="40" spans="1:8" ht="22.5" customHeight="1">
      <c r="A40" s="351"/>
      <c r="B40" s="210" t="s">
        <v>63</v>
      </c>
      <c r="C40" s="231"/>
      <c r="D40" s="232">
        <v>0</v>
      </c>
      <c r="E40" s="217">
        <v>300</v>
      </c>
      <c r="F40" s="217">
        <v>450</v>
      </c>
      <c r="G40" s="208" t="s">
        <v>64</v>
      </c>
      <c r="H40" s="230"/>
    </row>
    <row r="41" spans="1:8" ht="19.5" customHeight="1">
      <c r="A41" s="341" t="s">
        <v>65</v>
      </c>
      <c r="B41" s="349" t="s">
        <v>66</v>
      </c>
      <c r="C41" s="349"/>
      <c r="D41" s="349"/>
      <c r="E41" s="349"/>
      <c r="F41" s="349"/>
    </row>
    <row r="42" spans="1:8" ht="19.5" customHeight="1">
      <c r="A42" s="341"/>
      <c r="B42" s="210" t="s">
        <v>67</v>
      </c>
      <c r="C42" s="221">
        <v>0</v>
      </c>
      <c r="D42" s="225">
        <f>((D40+D39)*D7)</f>
        <v>0</v>
      </c>
      <c r="E42" s="161" t="e">
        <f>((E40+E39+#REF!)*E7)-#REF!</f>
        <v>#REF!</v>
      </c>
      <c r="F42" s="161" t="e">
        <f>((F40+F39+#REF!)*F7)-#REF!</f>
        <v>#REF!</v>
      </c>
      <c r="H42" s="73"/>
    </row>
    <row r="43" spans="1:8" ht="19.5" customHeight="1">
      <c r="A43" s="341"/>
      <c r="B43" s="224" t="s">
        <v>68</v>
      </c>
      <c r="C43" s="233" t="s">
        <v>69</v>
      </c>
      <c r="D43" s="234" t="e">
        <f>D42/D36</f>
        <v>#DIV/0!</v>
      </c>
      <c r="E43" s="173" t="e">
        <f>E42/E36</f>
        <v>#REF!</v>
      </c>
      <c r="F43" s="173" t="e">
        <f>F42/F36</f>
        <v>#REF!</v>
      </c>
    </row>
    <row r="44" spans="1:8" ht="19.5" customHeight="1">
      <c r="A44" s="341"/>
      <c r="B44" s="210" t="s">
        <v>70</v>
      </c>
      <c r="C44" s="235" t="s">
        <v>69</v>
      </c>
      <c r="D44" s="236">
        <f>(D25*300/1000/1000)</f>
        <v>0</v>
      </c>
      <c r="E44" s="174">
        <f>(E25/2000)</f>
        <v>0</v>
      </c>
      <c r="F44" s="174">
        <f>(F25/2000)</f>
        <v>-0.93600000000000005</v>
      </c>
      <c r="G44" s="208" t="s">
        <v>71</v>
      </c>
    </row>
    <row r="45" spans="1:8" ht="15.75">
      <c r="A45" s="341"/>
      <c r="B45" s="224" t="s">
        <v>72</v>
      </c>
      <c r="C45" s="175" t="s">
        <v>69</v>
      </c>
      <c r="D45" s="247" t="e">
        <f ca="1">TODAY()+(D43*365)</f>
        <v>#DIV/0!</v>
      </c>
      <c r="E45" s="176" t="e">
        <f ca="1">TODAY()+(E43*365)</f>
        <v>#REF!</v>
      </c>
      <c r="F45" s="177" t="e">
        <f ca="1">TODAY()+(F43*365)</f>
        <v>#REF!</v>
      </c>
    </row>
    <row r="48" spans="1:8">
      <c r="A48" t="s">
        <v>73</v>
      </c>
    </row>
    <row r="49" spans="1:6">
      <c r="A49" t="s">
        <v>74</v>
      </c>
      <c r="C49" s="90">
        <f>C35</f>
        <v>0</v>
      </c>
      <c r="D49" s="90">
        <f>D35</f>
        <v>0</v>
      </c>
      <c r="E49" s="90">
        <f>E35</f>
        <v>0</v>
      </c>
      <c r="F49" s="90">
        <f>F35</f>
        <v>5616</v>
      </c>
    </row>
    <row r="50" spans="1:6">
      <c r="A50" t="s">
        <v>75</v>
      </c>
      <c r="B50" s="181"/>
      <c r="C50" s="181">
        <f>-C35</f>
        <v>0</v>
      </c>
      <c r="D50" s="181">
        <f>-D42</f>
        <v>0</v>
      </c>
      <c r="E50" s="181" t="e">
        <f>-E42</f>
        <v>#REF!</v>
      </c>
      <c r="F50" s="182" t="e">
        <f>-F42</f>
        <v>#REF!</v>
      </c>
    </row>
    <row r="51" spans="1:6">
      <c r="B51" s="183"/>
      <c r="C51" s="183">
        <f>C36</f>
        <v>0</v>
      </c>
      <c r="D51" s="183">
        <f>D36</f>
        <v>0</v>
      </c>
      <c r="E51" s="183">
        <f>E36</f>
        <v>0</v>
      </c>
      <c r="F51" s="183">
        <f>F36</f>
        <v>-5616</v>
      </c>
    </row>
    <row r="52" spans="1:6" ht="15">
      <c r="A52" s="78" t="s">
        <v>76</v>
      </c>
    </row>
    <row r="53" spans="1:6">
      <c r="A53">
        <v>1</v>
      </c>
      <c r="B53" s="75"/>
      <c r="C53" s="75">
        <f>C6</f>
        <v>35</v>
      </c>
      <c r="D53" s="75">
        <f>D6</f>
        <v>35</v>
      </c>
      <c r="E53" s="75" t="str">
        <f>E6</f>
        <v>19W Rax (on/off)</v>
      </c>
      <c r="F53" s="88" t="str">
        <f>F6</f>
        <v>Løsning 2</v>
      </c>
    </row>
    <row r="54" spans="1:6">
      <c r="A54">
        <v>2</v>
      </c>
      <c r="C54" s="77">
        <v>0</v>
      </c>
      <c r="D54" s="77">
        <f>D50+D$51</f>
        <v>0</v>
      </c>
      <c r="E54" s="77" t="e">
        <f>E50+E$51</f>
        <v>#REF!</v>
      </c>
      <c r="F54" s="77" t="e">
        <f>F50+F$51</f>
        <v>#REF!</v>
      </c>
    </row>
    <row r="55" spans="1:6">
      <c r="A55">
        <v>3</v>
      </c>
      <c r="C55" s="183">
        <f t="shared" ref="C55:C63" si="0">C54-B$51</f>
        <v>0</v>
      </c>
      <c r="D55" s="183">
        <f t="shared" ref="D55:D63" si="1">D54+D$51</f>
        <v>0</v>
      </c>
      <c r="E55" s="183" t="e">
        <f t="shared" ref="E55:E63" si="2">E54+E$51</f>
        <v>#REF!</v>
      </c>
      <c r="F55" s="183" t="e">
        <f t="shared" ref="F55:F63" si="3">F54+F$51</f>
        <v>#REF!</v>
      </c>
    </row>
    <row r="56" spans="1:6">
      <c r="A56">
        <v>4</v>
      </c>
      <c r="C56" s="183">
        <f t="shared" si="0"/>
        <v>0</v>
      </c>
      <c r="D56" s="183">
        <f t="shared" si="1"/>
        <v>0</v>
      </c>
      <c r="E56" s="183" t="e">
        <f t="shared" si="2"/>
        <v>#REF!</v>
      </c>
      <c r="F56" s="183" t="e">
        <f t="shared" si="3"/>
        <v>#REF!</v>
      </c>
    </row>
    <row r="57" spans="1:6">
      <c r="A57">
        <v>5</v>
      </c>
      <c r="C57" s="183">
        <f t="shared" si="0"/>
        <v>0</v>
      </c>
      <c r="D57" s="183">
        <f t="shared" si="1"/>
        <v>0</v>
      </c>
      <c r="E57" s="183" t="e">
        <f t="shared" si="2"/>
        <v>#REF!</v>
      </c>
      <c r="F57" s="183" t="e">
        <f t="shared" si="3"/>
        <v>#REF!</v>
      </c>
    </row>
    <row r="58" spans="1:6">
      <c r="A58">
        <v>6</v>
      </c>
      <c r="C58" s="183">
        <f t="shared" si="0"/>
        <v>0</v>
      </c>
      <c r="D58" s="183">
        <f t="shared" si="1"/>
        <v>0</v>
      </c>
      <c r="E58" s="183" t="e">
        <f t="shared" si="2"/>
        <v>#REF!</v>
      </c>
      <c r="F58" s="183" t="e">
        <f t="shared" si="3"/>
        <v>#REF!</v>
      </c>
    </row>
    <row r="59" spans="1:6">
      <c r="A59">
        <v>7</v>
      </c>
      <c r="C59" s="183">
        <f t="shared" si="0"/>
        <v>0</v>
      </c>
      <c r="D59" s="183">
        <f t="shared" si="1"/>
        <v>0</v>
      </c>
      <c r="E59" s="183" t="e">
        <f t="shared" si="2"/>
        <v>#REF!</v>
      </c>
      <c r="F59" s="183" t="e">
        <f t="shared" si="3"/>
        <v>#REF!</v>
      </c>
    </row>
    <row r="60" spans="1:6">
      <c r="A60">
        <v>8</v>
      </c>
      <c r="C60" s="183">
        <f t="shared" si="0"/>
        <v>0</v>
      </c>
      <c r="D60" s="183">
        <f t="shared" si="1"/>
        <v>0</v>
      </c>
      <c r="E60" s="183" t="e">
        <f t="shared" si="2"/>
        <v>#REF!</v>
      </c>
      <c r="F60" s="183" t="e">
        <f t="shared" si="3"/>
        <v>#REF!</v>
      </c>
    </row>
    <row r="61" spans="1:6">
      <c r="A61">
        <v>9</v>
      </c>
      <c r="C61" s="183">
        <f t="shared" si="0"/>
        <v>0</v>
      </c>
      <c r="D61" s="183">
        <f t="shared" si="1"/>
        <v>0</v>
      </c>
      <c r="E61" s="183" t="e">
        <f t="shared" si="2"/>
        <v>#REF!</v>
      </c>
      <c r="F61" s="183" t="e">
        <f t="shared" si="3"/>
        <v>#REF!</v>
      </c>
    </row>
    <row r="62" spans="1:6">
      <c r="A62">
        <v>10</v>
      </c>
      <c r="C62" s="183">
        <f t="shared" si="0"/>
        <v>0</v>
      </c>
      <c r="D62" s="183">
        <f t="shared" si="1"/>
        <v>0</v>
      </c>
      <c r="E62" s="183" t="e">
        <f t="shared" si="2"/>
        <v>#REF!</v>
      </c>
      <c r="F62" s="183" t="e">
        <f t="shared" si="3"/>
        <v>#REF!</v>
      </c>
    </row>
    <row r="63" spans="1:6">
      <c r="C63" s="183">
        <f t="shared" si="0"/>
        <v>0</v>
      </c>
      <c r="D63" s="183">
        <f t="shared" si="1"/>
        <v>0</v>
      </c>
      <c r="E63" s="183" t="e">
        <f t="shared" si="2"/>
        <v>#REF!</v>
      </c>
      <c r="F63" s="183" t="e">
        <f t="shared" si="3"/>
        <v>#REF!</v>
      </c>
    </row>
  </sheetData>
  <sheetProtection algorithmName="SHA-512" hashValue="7qGwgG+ygrs3q1f8RAZBMczmxV7yiriOgrSfdbQ6n1OwnQeHhbsVJIxa9F/h5hsEc0sM1ZNlWxWuZjEGwPK1oQ==" saltValue="3S4eniSLUkJRMhJJiui9dg==" spinCount="100000" sheet="1" objects="1" scenarios="1" selectLockedCells="1"/>
  <mergeCells count="13">
    <mergeCell ref="A7:A18"/>
    <mergeCell ref="A41:A45"/>
    <mergeCell ref="A5:B6"/>
    <mergeCell ref="B2:D2"/>
    <mergeCell ref="B3:D3"/>
    <mergeCell ref="B38:F38"/>
    <mergeCell ref="B41:F41"/>
    <mergeCell ref="A34:A37"/>
    <mergeCell ref="A38:A40"/>
    <mergeCell ref="A19:A27"/>
    <mergeCell ref="B19:F19"/>
    <mergeCell ref="A28:A33"/>
    <mergeCell ref="B28:F28"/>
  </mergeCells>
  <phoneticPr fontId="30" type="noConversion"/>
  <conditionalFormatting sqref="B7:B45">
    <cfRule type="expression" dxfId="142" priority="32">
      <formula>MOD(ROW(),2)=0</formula>
    </cfRule>
  </conditionalFormatting>
  <conditionalFormatting sqref="C7:F18 C20:F27">
    <cfRule type="expression" dxfId="141" priority="35">
      <formula>MOD(ROW(),2)=0</formula>
    </cfRule>
  </conditionalFormatting>
  <conditionalFormatting sqref="C29:F31">
    <cfRule type="expression" dxfId="140" priority="19">
      <formula>MOD(ROW(),2)=0</formula>
    </cfRule>
  </conditionalFormatting>
  <conditionalFormatting sqref="C32:F33">
    <cfRule type="expression" dxfId="139" priority="9">
      <formula>MOD(ROW(),2)=0</formula>
    </cfRule>
  </conditionalFormatting>
  <conditionalFormatting sqref="C35:F36">
    <cfRule type="expression" dxfId="138" priority="15">
      <formula>MOD(ROW(),2)=0</formula>
    </cfRule>
  </conditionalFormatting>
  <conditionalFormatting sqref="C37:F37">
    <cfRule type="expression" dxfId="137" priority="24">
      <formula>MOD(ROW(),2)=0</formula>
    </cfRule>
  </conditionalFormatting>
  <conditionalFormatting sqref="C39:F40">
    <cfRule type="expression" dxfId="136" priority="4">
      <formula>MOD(ROW(),2)=0</formula>
    </cfRule>
  </conditionalFormatting>
  <conditionalFormatting sqref="C42:F44">
    <cfRule type="expression" dxfId="135" priority="17">
      <formula>MOD(ROW(),2)=0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0" fitToWidth="0" orientation="portrait" r:id="rId1"/>
  <headerFooter>
    <oddHeader xml:space="preserve">&amp;R&amp;"System Font,Normal"&amp;K000000
</oddHead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A25A7-9FE7-4849-855A-60E76DF2ECF7}">
  <sheetPr>
    <tabColor rgb="FFFFC000"/>
    <pageSetUpPr autoPageBreaks="0" fitToPage="1"/>
  </sheetPr>
  <dimension ref="A1:H63"/>
  <sheetViews>
    <sheetView showGridLines="0" view="pageLayout" zoomScale="85" zoomScalePageLayoutView="85" workbookViewId="0">
      <selection activeCell="F6" sqref="F6"/>
    </sheetView>
  </sheetViews>
  <sheetFormatPr baseColWidth="10" defaultColWidth="8.85546875" defaultRowHeight="12.75"/>
  <cols>
    <col min="1" max="1" width="10.42578125" customWidth="1"/>
    <col min="2" max="2" width="55.5703125" customWidth="1"/>
    <col min="3" max="6" width="19.42578125" customWidth="1"/>
    <col min="7" max="7" width="30.42578125" customWidth="1"/>
    <col min="8" max="8" width="9.42578125" customWidth="1"/>
    <col min="9" max="9" width="1.42578125" customWidth="1"/>
    <col min="10" max="25" width="9.42578125" customWidth="1"/>
  </cols>
  <sheetData>
    <row r="1" spans="1:7" ht="4.5" customHeight="1"/>
    <row r="2" spans="1:7" ht="31.5" customHeight="1">
      <c r="B2" s="344" t="s">
        <v>77</v>
      </c>
      <c r="C2" s="345"/>
      <c r="D2" s="345"/>
      <c r="E2" s="345"/>
      <c r="F2" s="345"/>
      <c r="G2" s="178"/>
    </row>
    <row r="3" spans="1:7" ht="24" customHeight="1">
      <c r="B3" s="298" t="s">
        <v>78</v>
      </c>
      <c r="C3" s="298"/>
      <c r="D3" s="298"/>
      <c r="E3" s="298"/>
      <c r="F3" s="298"/>
      <c r="G3" s="179"/>
    </row>
    <row r="4" spans="1:7" ht="6.75" customHeight="1">
      <c r="A4" s="180"/>
      <c r="B4" s="180"/>
      <c r="C4" s="180"/>
      <c r="D4" s="180"/>
      <c r="E4" s="180"/>
      <c r="F4" s="180"/>
      <c r="G4" s="179"/>
    </row>
    <row r="5" spans="1:7" ht="25.5" customHeight="1">
      <c r="A5" s="342" t="s">
        <v>79</v>
      </c>
      <c r="B5" s="342"/>
      <c r="C5" s="184" t="str">
        <f>'Enkel beregning'!C5</f>
        <v>Eksisterende</v>
      </c>
      <c r="D5" s="185" t="s">
        <v>4</v>
      </c>
      <c r="E5" s="321" t="s">
        <v>8</v>
      </c>
      <c r="F5" s="322" t="s">
        <v>80</v>
      </c>
    </row>
    <row r="6" spans="1:7" ht="16.5" customHeight="1">
      <c r="A6" s="343"/>
      <c r="B6" s="343"/>
      <c r="C6" s="323">
        <f>C8</f>
        <v>35</v>
      </c>
      <c r="D6" s="295">
        <f>D8</f>
        <v>35</v>
      </c>
      <c r="E6" s="324">
        <f>E8</f>
        <v>35</v>
      </c>
      <c r="F6" s="325">
        <f>F8</f>
        <v>35</v>
      </c>
    </row>
    <row r="7" spans="1:7" s="7" customFormat="1" ht="19.5" customHeight="1">
      <c r="A7" s="340" t="s">
        <v>9</v>
      </c>
      <c r="B7" s="206" t="s">
        <v>10</v>
      </c>
      <c r="C7" s="207">
        <f>'Enkel beregning'!C7</f>
        <v>0</v>
      </c>
      <c r="D7" s="207">
        <f>'Enkel beregning'!D7</f>
        <v>0</v>
      </c>
      <c r="E7" s="207">
        <v>0</v>
      </c>
      <c r="F7" s="207">
        <v>0</v>
      </c>
      <c r="G7" s="239" t="s">
        <v>81</v>
      </c>
    </row>
    <row r="8" spans="1:7" s="7" customFormat="1" ht="19.5" customHeight="1">
      <c r="A8" s="340"/>
      <c r="B8" s="206" t="s">
        <v>12</v>
      </c>
      <c r="C8" s="209">
        <f>'Enkel beregning'!C8</f>
        <v>35</v>
      </c>
      <c r="D8" s="209">
        <f>'Enkel beregning'!D8</f>
        <v>35</v>
      </c>
      <c r="E8" s="209">
        <v>35</v>
      </c>
      <c r="F8" s="209">
        <v>35</v>
      </c>
      <c r="G8" s="239" t="s">
        <v>13</v>
      </c>
    </row>
    <row r="9" spans="1:7" s="7" customFormat="1" ht="19.5" customHeight="1">
      <c r="A9" s="340"/>
      <c r="B9" s="210" t="s">
        <v>14</v>
      </c>
      <c r="C9" s="211">
        <f>'Enkel beregning'!C9</f>
        <v>1</v>
      </c>
      <c r="D9" s="211">
        <f>'Enkel beregning'!D9</f>
        <v>1</v>
      </c>
      <c r="E9" s="207">
        <v>1</v>
      </c>
      <c r="F9" s="211">
        <v>1</v>
      </c>
      <c r="G9" s="239" t="s">
        <v>82</v>
      </c>
    </row>
    <row r="10" spans="1:7" s="7" customFormat="1" ht="19.5" customHeight="1">
      <c r="A10" s="340"/>
      <c r="B10" s="210" t="s">
        <v>16</v>
      </c>
      <c r="C10" s="212">
        <f>'Enkel beregning'!C10</f>
        <v>10000</v>
      </c>
      <c r="D10" s="212">
        <f>'Enkel beregning'!D10</f>
        <v>50000</v>
      </c>
      <c r="E10" s="212">
        <v>50000</v>
      </c>
      <c r="F10" s="212">
        <v>50000</v>
      </c>
      <c r="G10" s="239" t="s">
        <v>17</v>
      </c>
    </row>
    <row r="11" spans="1:7" s="7" customFormat="1" ht="19.5" hidden="1" customHeight="1">
      <c r="A11" s="340"/>
      <c r="B11" s="210" t="s">
        <v>18</v>
      </c>
      <c r="C11" s="212">
        <f>'Enkel beregning'!C11</f>
        <v>0</v>
      </c>
      <c r="D11" s="213"/>
      <c r="E11" s="214"/>
      <c r="F11" s="214"/>
      <c r="G11" s="239" t="s">
        <v>19</v>
      </c>
    </row>
    <row r="12" spans="1:7" s="7" customFormat="1" ht="19.5" customHeight="1">
      <c r="A12" s="340"/>
      <c r="B12" s="210" t="s">
        <v>20</v>
      </c>
      <c r="C12" s="215">
        <f>'Enkel beregning'!C12</f>
        <v>0.25</v>
      </c>
      <c r="D12" s="215">
        <f>'Enkel beregning'!D12</f>
        <v>0</v>
      </c>
      <c r="E12" s="215">
        <v>0</v>
      </c>
      <c r="F12" s="215">
        <v>0</v>
      </c>
      <c r="G12" s="239" t="s">
        <v>21</v>
      </c>
    </row>
    <row r="13" spans="1:7" s="7" customFormat="1" ht="19.5" customHeight="1">
      <c r="A13" s="340"/>
      <c r="B13" s="210" t="s">
        <v>22</v>
      </c>
      <c r="C13" s="212">
        <f>'Enkel beregning'!C13</f>
        <v>3120</v>
      </c>
      <c r="D13" s="212">
        <f>'Enkel beregning'!D13</f>
        <v>3120</v>
      </c>
      <c r="E13" s="212">
        <f>D13</f>
        <v>3120</v>
      </c>
      <c r="F13" s="212">
        <f>E13</f>
        <v>3120</v>
      </c>
      <c r="G13" s="239" t="s">
        <v>23</v>
      </c>
    </row>
    <row r="14" spans="1:7" s="7" customFormat="1" ht="19.5" customHeight="1">
      <c r="A14" s="340"/>
      <c r="B14" s="210" t="s">
        <v>24</v>
      </c>
      <c r="C14" s="217">
        <f>'Enkel beregning'!C14</f>
        <v>3</v>
      </c>
      <c r="D14" s="217">
        <f>'Enkel beregning'!D14</f>
        <v>3</v>
      </c>
      <c r="E14" s="217">
        <f>D14</f>
        <v>3</v>
      </c>
      <c r="F14" s="217">
        <f>D14</f>
        <v>3</v>
      </c>
      <c r="G14" s="239" t="s">
        <v>25</v>
      </c>
    </row>
    <row r="15" spans="1:7" s="7" customFormat="1" ht="19.5" customHeight="1">
      <c r="A15" s="340"/>
      <c r="B15" s="210" t="s">
        <v>26</v>
      </c>
      <c r="C15" s="217">
        <f>'Enkel beregning'!C15</f>
        <v>75</v>
      </c>
      <c r="D15" s="217">
        <f>'Enkel beregning'!D15</f>
        <v>0</v>
      </c>
      <c r="E15" s="217">
        <f>D15</f>
        <v>0</v>
      </c>
      <c r="F15" s="217">
        <v>0</v>
      </c>
      <c r="G15" s="239" t="s">
        <v>27</v>
      </c>
    </row>
    <row r="16" spans="1:7" s="7" customFormat="1" ht="19.5" customHeight="1">
      <c r="A16" s="340"/>
      <c r="B16" s="210" t="s">
        <v>28</v>
      </c>
      <c r="C16" s="217">
        <f>'Enkel beregning'!C16</f>
        <v>150</v>
      </c>
      <c r="D16" s="217">
        <f>'Enkel beregning'!D16</f>
        <v>0</v>
      </c>
      <c r="E16" s="217">
        <f>D16</f>
        <v>0</v>
      </c>
      <c r="F16" s="217">
        <v>0</v>
      </c>
      <c r="G16" s="239" t="s">
        <v>29</v>
      </c>
    </row>
    <row r="17" spans="1:7" s="7" customFormat="1" ht="19.5" customHeight="1">
      <c r="A17" s="340"/>
      <c r="B17" s="210" t="s">
        <v>30</v>
      </c>
      <c r="C17" s="218">
        <f>'Enkel beregning'!C17</f>
        <v>0</v>
      </c>
      <c r="D17" s="218">
        <f>'Enkel beregning'!D17</f>
        <v>0</v>
      </c>
      <c r="E17" s="218">
        <v>0</v>
      </c>
      <c r="F17" s="218">
        <v>0</v>
      </c>
      <c r="G17" s="239" t="s">
        <v>31</v>
      </c>
    </row>
    <row r="18" spans="1:7" s="7" customFormat="1" ht="19.5" customHeight="1">
      <c r="A18" s="340"/>
      <c r="B18" s="210" t="s">
        <v>83</v>
      </c>
      <c r="C18" s="218">
        <f>'Enkel beregning'!C18</f>
        <v>0</v>
      </c>
      <c r="D18" s="218">
        <f>'Enkel beregning'!D18</f>
        <v>0</v>
      </c>
      <c r="E18" s="218">
        <v>0</v>
      </c>
      <c r="F18" s="218">
        <v>0</v>
      </c>
      <c r="G18" s="208" t="s">
        <v>33</v>
      </c>
    </row>
    <row r="19" spans="1:7" s="7" customFormat="1" ht="19.5" customHeight="1">
      <c r="A19" s="352" t="s">
        <v>34</v>
      </c>
      <c r="B19" s="353" t="s">
        <v>35</v>
      </c>
      <c r="C19" s="353"/>
      <c r="D19" s="353"/>
      <c r="E19" s="353"/>
      <c r="F19" s="353"/>
      <c r="G19"/>
    </row>
    <row r="20" spans="1:7" s="7" customFormat="1" ht="19.5" customHeight="1">
      <c r="A20" s="352"/>
      <c r="B20" s="210" t="s">
        <v>36</v>
      </c>
      <c r="C20" s="219">
        <f>((((C8*C9*C12)+(C8*C9))*C7)/1000)*(1-C17)</f>
        <v>0</v>
      </c>
      <c r="D20" s="219">
        <f>((((D8*D9*D12)+(D8*D9))*D7)/1000)</f>
        <v>0</v>
      </c>
      <c r="E20" s="219">
        <f>((((E8*E9*E12)+(E8*E9))*E7)/1000)</f>
        <v>0</v>
      </c>
      <c r="F20" s="219">
        <f>((((F8*F9*F12)+(F8*F9))*F7)/1000)</f>
        <v>0</v>
      </c>
      <c r="G20" s="208"/>
    </row>
    <row r="21" spans="1:7" s="243" customFormat="1" ht="19.5" hidden="1" customHeight="1">
      <c r="A21" s="352"/>
      <c r="B21" s="240" t="s">
        <v>37</v>
      </c>
      <c r="C21" s="241">
        <f>((((C8*C9*C12)+(C8*C9))*C7)/1000)*C17</f>
        <v>0</v>
      </c>
      <c r="D21" s="241">
        <f>((((D8*D9*D12)+(D8*D9))*D7)/1000)*D17</f>
        <v>0</v>
      </c>
      <c r="E21" s="241">
        <f t="shared" ref="E21:F21" si="0">((((E8*E9*E12)+(E8*E9))*E7)/1000)*E17</f>
        <v>0</v>
      </c>
      <c r="F21" s="241">
        <f t="shared" si="0"/>
        <v>0</v>
      </c>
      <c r="G21" s="242"/>
    </row>
    <row r="22" spans="1:7" s="243" customFormat="1" ht="19.5" hidden="1" customHeight="1">
      <c r="A22" s="352"/>
      <c r="B22" s="240" t="s">
        <v>38</v>
      </c>
      <c r="C22" s="244">
        <f>C21*(8760-(C13*(1-C18)))</f>
        <v>0</v>
      </c>
      <c r="D22" s="244">
        <f>D21*(8760-(D13*(1-D18)))</f>
        <v>0</v>
      </c>
      <c r="E22" s="244">
        <f>E21*(8760-(E13*(1-E18)))</f>
        <v>0</v>
      </c>
      <c r="F22" s="244">
        <f>F21*(8760-(F13*(1-F18)))</f>
        <v>0</v>
      </c>
      <c r="G22" s="242"/>
    </row>
    <row r="23" spans="1:7" s="243" customFormat="1" ht="19.5" hidden="1" customHeight="1">
      <c r="A23" s="352"/>
      <c r="B23" s="240" t="s">
        <v>39</v>
      </c>
      <c r="C23" s="244">
        <f>(C20*C13)*(1-C18)</f>
        <v>0</v>
      </c>
      <c r="D23" s="244">
        <f>(D20*D13)*(1-D18)</f>
        <v>0</v>
      </c>
      <c r="E23" s="244">
        <f>(E20*E13)*(1-E18)</f>
        <v>0</v>
      </c>
      <c r="F23" s="244">
        <f>(F20*F13)*(1-F18)</f>
        <v>0</v>
      </c>
      <c r="G23" s="242"/>
    </row>
    <row r="24" spans="1:7" s="7" customFormat="1" ht="19.5" customHeight="1">
      <c r="A24" s="352"/>
      <c r="B24" s="210" t="s">
        <v>40</v>
      </c>
      <c r="C24" s="244">
        <f>C22+C23</f>
        <v>0</v>
      </c>
      <c r="D24" s="244">
        <f>D22+D23</f>
        <v>0</v>
      </c>
      <c r="E24" s="244">
        <f>E22+E23</f>
        <v>0</v>
      </c>
      <c r="F24" s="244">
        <f>F22+F23</f>
        <v>0</v>
      </c>
      <c r="G24" s="208"/>
    </row>
    <row r="25" spans="1:7" s="7" customFormat="1" ht="19.5" customHeight="1">
      <c r="A25" s="352"/>
      <c r="B25" s="210" t="s">
        <v>41</v>
      </c>
      <c r="C25" s="220">
        <f>C24-C24</f>
        <v>0</v>
      </c>
      <c r="D25" s="220">
        <f>C24-D24</f>
        <v>0</v>
      </c>
      <c r="E25" s="220">
        <f>C24-E24</f>
        <v>0</v>
      </c>
      <c r="F25" s="220">
        <f>C24-F24</f>
        <v>0</v>
      </c>
      <c r="G25" s="208"/>
    </row>
    <row r="26" spans="1:7" s="7" customFormat="1" ht="19.5" customHeight="1">
      <c r="A26" s="352"/>
      <c r="B26" s="210" t="s">
        <v>42</v>
      </c>
      <c r="C26" s="225">
        <f>C24*C14</f>
        <v>0</v>
      </c>
      <c r="D26" s="221">
        <f>D24*D14</f>
        <v>0</v>
      </c>
      <c r="E26" s="225">
        <f>E24*E14</f>
        <v>0</v>
      </c>
      <c r="F26" s="225">
        <f>F24*F14</f>
        <v>0</v>
      </c>
      <c r="G26" s="208"/>
    </row>
    <row r="27" spans="1:7" s="7" customFormat="1" ht="19.5" customHeight="1">
      <c r="A27" s="352"/>
      <c r="B27" s="210" t="s">
        <v>84</v>
      </c>
      <c r="C27" s="225">
        <v>0</v>
      </c>
      <c r="D27" s="221">
        <f>C26-D26</f>
        <v>0</v>
      </c>
      <c r="E27" s="225">
        <f>C26-E26</f>
        <v>0</v>
      </c>
      <c r="F27" s="225">
        <f>C26-F26</f>
        <v>0</v>
      </c>
      <c r="G27" s="208"/>
    </row>
    <row r="28" spans="1:7" s="7" customFormat="1" ht="19.5" customHeight="1">
      <c r="A28" s="354" t="s">
        <v>44</v>
      </c>
      <c r="B28" s="355" t="s">
        <v>45</v>
      </c>
      <c r="C28" s="355"/>
      <c r="D28" s="355"/>
      <c r="E28" s="355"/>
      <c r="F28" s="355"/>
      <c r="G28"/>
    </row>
    <row r="29" spans="1:7" ht="19.5" customHeight="1">
      <c r="A29" s="354"/>
      <c r="B29" s="210" t="s">
        <v>85</v>
      </c>
      <c r="C29" s="222">
        <f>C10/C13/(1-C18)</f>
        <v>3.2051282051282053</v>
      </c>
      <c r="D29" s="222">
        <f>D10/D13/(1-D18)</f>
        <v>16.025641025641026</v>
      </c>
      <c r="E29" s="222">
        <f>E10/E13/(1-E18)</f>
        <v>16.025641025641026</v>
      </c>
      <c r="F29" s="222">
        <f>F10/F13/(1-F18)</f>
        <v>16.025641025641026</v>
      </c>
      <c r="G29" s="208"/>
    </row>
    <row r="30" spans="1:7" ht="19.5" hidden="1" customHeight="1">
      <c r="A30" s="354"/>
      <c r="B30" s="210" t="s">
        <v>86</v>
      </c>
      <c r="C30" s="222" t="s">
        <v>48</v>
      </c>
      <c r="D30" s="223" t="e">
        <f>VLOOKUP(D11,'L-faktor'!$C$1:$H$5,6,)</f>
        <v>#N/A</v>
      </c>
      <c r="E30" s="223" t="e">
        <f>VLOOKUP(E11,'L-faktor'!$C$1:$H$5,6,)</f>
        <v>#N/A</v>
      </c>
      <c r="F30" s="223" t="e">
        <f>VLOOKUP(F11,'L-faktor'!$C$1:$H$5,6,)</f>
        <v>#N/A</v>
      </c>
      <c r="G30" s="208" t="s">
        <v>49</v>
      </c>
    </row>
    <row r="31" spans="1:7" ht="19.5" hidden="1" customHeight="1">
      <c r="A31" s="354"/>
      <c r="B31" s="210" t="s">
        <v>50</v>
      </c>
      <c r="C31" s="222" t="s">
        <v>48</v>
      </c>
      <c r="D31" s="222" t="e">
        <f>ROUND((D7/D30),0)</f>
        <v>#N/A</v>
      </c>
      <c r="E31" s="222" t="e">
        <f>ROUND((E7/E30),0)</f>
        <v>#N/A</v>
      </c>
      <c r="F31" s="222" t="e">
        <f>ROUND((F7/F30),0)</f>
        <v>#N/A</v>
      </c>
      <c r="G31" s="208" t="s">
        <v>49</v>
      </c>
    </row>
    <row r="32" spans="1:7" ht="19.5" hidden="1" customHeight="1">
      <c r="A32" s="354"/>
      <c r="B32" s="210" t="s">
        <v>51</v>
      </c>
      <c r="C32" s="237" t="s">
        <v>48</v>
      </c>
      <c r="D32" s="238"/>
      <c r="E32" s="238"/>
      <c r="F32" s="238"/>
      <c r="G32" s="208"/>
    </row>
    <row r="33" spans="1:8" ht="19.5" customHeight="1">
      <c r="A33" s="354"/>
      <c r="B33" s="210" t="s">
        <v>87</v>
      </c>
      <c r="C33" s="221">
        <f>(((C15+C16)*C9)*C7)*(10/C29)</f>
        <v>0</v>
      </c>
      <c r="D33" s="221">
        <f>(((D15+D16)*D9)*D7)*(10/D29)</f>
        <v>0</v>
      </c>
      <c r="E33" s="221">
        <f>(((E15+E16)*E9)*E7)*(10/E29)</f>
        <v>0</v>
      </c>
      <c r="F33" s="221">
        <f>(((F15+F16)*F9)*F7)*(10/F29)</f>
        <v>0</v>
      </c>
      <c r="G33" s="208"/>
    </row>
    <row r="34" spans="1:8" ht="19.5" customHeight="1">
      <c r="A34" s="350" t="s">
        <v>53</v>
      </c>
      <c r="B34" s="187" t="s">
        <v>54</v>
      </c>
      <c r="C34" s="184" t="s">
        <v>3</v>
      </c>
      <c r="D34" s="320" t="s">
        <v>55</v>
      </c>
      <c r="E34" s="326" t="s">
        <v>55</v>
      </c>
      <c r="F34" s="327" t="s">
        <v>55</v>
      </c>
    </row>
    <row r="35" spans="1:8" ht="19.5" customHeight="1">
      <c r="A35" s="350"/>
      <c r="B35" s="210" t="s">
        <v>56</v>
      </c>
      <c r="C35" s="169">
        <f>C26+(C33/10)</f>
        <v>0</v>
      </c>
      <c r="D35" s="225">
        <f>D26+(D33/(D29*2))</f>
        <v>0</v>
      </c>
      <c r="E35" s="225">
        <f>E26+(E33/(E29*2))</f>
        <v>0</v>
      </c>
      <c r="F35" s="225">
        <f>F26+(F33/(F29*2))</f>
        <v>0</v>
      </c>
      <c r="G35" s="208"/>
      <c r="H35" s="73"/>
    </row>
    <row r="36" spans="1:8" ht="19.5" customHeight="1">
      <c r="A36" s="350"/>
      <c r="B36" s="210" t="s">
        <v>57</v>
      </c>
      <c r="C36" s="169">
        <f>$C$35-C35</f>
        <v>0</v>
      </c>
      <c r="D36" s="225">
        <f>$C$35-D35</f>
        <v>0</v>
      </c>
      <c r="E36" s="225">
        <f>$C$35-E35</f>
        <v>0</v>
      </c>
      <c r="F36" s="225">
        <f>$C$35-F35</f>
        <v>0</v>
      </c>
      <c r="G36" s="208"/>
      <c r="H36" s="73"/>
    </row>
    <row r="37" spans="1:8" ht="19.5" customHeight="1">
      <c r="A37" s="350"/>
      <c r="B37" s="224" t="s">
        <v>58</v>
      </c>
      <c r="C37" s="171">
        <v>0</v>
      </c>
      <c r="D37" s="226" t="e">
        <f>($C$35-D35)/$C$35</f>
        <v>#DIV/0!</v>
      </c>
      <c r="E37" s="226" t="e">
        <f>($C$35-E35)/$C$35</f>
        <v>#DIV/0!</v>
      </c>
      <c r="F37" s="226" t="e">
        <f>($C$35-F35)/$C$35</f>
        <v>#DIV/0!</v>
      </c>
      <c r="G37" s="208"/>
    </row>
    <row r="38" spans="1:8" ht="22.5" customHeight="1">
      <c r="A38" s="351" t="s">
        <v>59</v>
      </c>
      <c r="B38" s="348" t="s">
        <v>60</v>
      </c>
      <c r="C38" s="348"/>
      <c r="D38" s="348"/>
      <c r="E38" s="348"/>
      <c r="F38" s="348"/>
    </row>
    <row r="39" spans="1:8" ht="22.5" customHeight="1">
      <c r="A39" s="351"/>
      <c r="B39" s="224" t="s">
        <v>61</v>
      </c>
      <c r="C39" s="227"/>
      <c r="D39" s="229">
        <v>0</v>
      </c>
      <c r="E39" s="229">
        <v>0</v>
      </c>
      <c r="F39" s="229">
        <v>0</v>
      </c>
      <c r="G39" s="208" t="s">
        <v>88</v>
      </c>
      <c r="H39" s="73"/>
    </row>
    <row r="40" spans="1:8" ht="22.5" customHeight="1">
      <c r="A40" s="351"/>
      <c r="B40" s="210" t="s">
        <v>63</v>
      </c>
      <c r="C40" s="231"/>
      <c r="D40" s="217">
        <v>0</v>
      </c>
      <c r="E40" s="217">
        <v>0</v>
      </c>
      <c r="F40" s="217">
        <v>0</v>
      </c>
      <c r="G40" s="208" t="s">
        <v>89</v>
      </c>
      <c r="H40" s="73"/>
    </row>
    <row r="41" spans="1:8" ht="19.5" customHeight="1">
      <c r="A41" s="341" t="s">
        <v>65</v>
      </c>
      <c r="B41" s="349" t="s">
        <v>66</v>
      </c>
      <c r="C41" s="349"/>
      <c r="D41" s="349"/>
      <c r="E41" s="349"/>
      <c r="F41" s="349"/>
    </row>
    <row r="42" spans="1:8" ht="19.5" customHeight="1">
      <c r="A42" s="341"/>
      <c r="B42" s="210" t="s">
        <v>67</v>
      </c>
      <c r="C42" s="225">
        <f>((C40+C39)*C7)</f>
        <v>0</v>
      </c>
      <c r="D42" s="225">
        <f>((D40+D39)*D7)</f>
        <v>0</v>
      </c>
      <c r="E42" s="225">
        <f>((E40+E39)*E7)</f>
        <v>0</v>
      </c>
      <c r="F42" s="225">
        <f>((F40+F39)*F7)</f>
        <v>0</v>
      </c>
      <c r="G42" s="208"/>
      <c r="H42" s="73"/>
    </row>
    <row r="43" spans="1:8" ht="19.5" customHeight="1">
      <c r="A43" s="341"/>
      <c r="B43" s="224" t="s">
        <v>68</v>
      </c>
      <c r="C43" s="233" t="s">
        <v>69</v>
      </c>
      <c r="D43" s="234" t="e">
        <f>D42/D36</f>
        <v>#DIV/0!</v>
      </c>
      <c r="E43" s="234" t="e">
        <f>E42/E36</f>
        <v>#DIV/0!</v>
      </c>
      <c r="F43" s="234" t="e">
        <f>F42/F36</f>
        <v>#DIV/0!</v>
      </c>
      <c r="G43" s="208"/>
    </row>
    <row r="44" spans="1:8" ht="19.5" customHeight="1">
      <c r="A44" s="341"/>
      <c r="B44" s="210" t="s">
        <v>70</v>
      </c>
      <c r="C44" s="235" t="s">
        <v>69</v>
      </c>
      <c r="D44" s="248">
        <f>(D25*300/1000/1000)</f>
        <v>0</v>
      </c>
      <c r="E44" s="248">
        <f>(E25*300/1000/1000)</f>
        <v>0</v>
      </c>
      <c r="F44" s="248">
        <f>(F25*300/1000/1000)</f>
        <v>0</v>
      </c>
      <c r="G44" s="239" t="s">
        <v>71</v>
      </c>
    </row>
    <row r="45" spans="1:8" ht="15.75">
      <c r="A45" s="341"/>
      <c r="B45" s="224" t="s">
        <v>72</v>
      </c>
      <c r="C45" s="175" t="s">
        <v>69</v>
      </c>
      <c r="D45" s="247" t="e">
        <f ca="1">TODAY()+(D43*365)</f>
        <v>#DIV/0!</v>
      </c>
      <c r="E45" s="245" t="e">
        <f ca="1">TODAY()+(E43*365)</f>
        <v>#DIV/0!</v>
      </c>
      <c r="F45" s="246" t="e">
        <f ca="1">TODAY()+(F43*365)</f>
        <v>#DIV/0!</v>
      </c>
    </row>
    <row r="48" spans="1:8">
      <c r="A48" t="s">
        <v>73</v>
      </c>
    </row>
    <row r="49" spans="1:6">
      <c r="A49" t="s">
        <v>74</v>
      </c>
      <c r="C49" s="90">
        <f>C35</f>
        <v>0</v>
      </c>
      <c r="D49" s="90">
        <f>D35</f>
        <v>0</v>
      </c>
      <c r="E49" s="90">
        <f>E35</f>
        <v>0</v>
      </c>
      <c r="F49" s="90">
        <f>F35</f>
        <v>0</v>
      </c>
    </row>
    <row r="50" spans="1:6">
      <c r="A50" t="s">
        <v>75</v>
      </c>
      <c r="B50" s="181"/>
      <c r="C50" s="181">
        <f>-C35</f>
        <v>0</v>
      </c>
      <c r="D50" s="181">
        <f>-D42</f>
        <v>0</v>
      </c>
      <c r="E50" s="181">
        <f>-E42</f>
        <v>0</v>
      </c>
      <c r="F50" s="182">
        <f>-F42</f>
        <v>0</v>
      </c>
    </row>
    <row r="51" spans="1:6">
      <c r="B51" s="183"/>
      <c r="C51" s="183">
        <f>C36</f>
        <v>0</v>
      </c>
      <c r="D51" s="183">
        <f>D36</f>
        <v>0</v>
      </c>
      <c r="E51" s="183">
        <f>E36</f>
        <v>0</v>
      </c>
      <c r="F51" s="183">
        <f>F36</f>
        <v>0</v>
      </c>
    </row>
    <row r="52" spans="1:6" ht="15">
      <c r="A52" s="78" t="s">
        <v>76</v>
      </c>
    </row>
    <row r="53" spans="1:6" ht="13.5">
      <c r="B53" s="75"/>
      <c r="C53" s="204">
        <f>C6</f>
        <v>35</v>
      </c>
      <c r="D53" s="205">
        <f>D6</f>
        <v>35</v>
      </c>
      <c r="E53" s="203">
        <f>E6</f>
        <v>35</v>
      </c>
      <c r="F53" s="202">
        <f>F6</f>
        <v>35</v>
      </c>
    </row>
    <row r="54" spans="1:6">
      <c r="B54">
        <v>1</v>
      </c>
      <c r="C54" s="77">
        <v>0</v>
      </c>
      <c r="D54" s="77">
        <f>D50+D$51</f>
        <v>0</v>
      </c>
      <c r="E54" s="77">
        <f>E50+E$51</f>
        <v>0</v>
      </c>
      <c r="F54" s="77">
        <f>F50+F$51</f>
        <v>0</v>
      </c>
    </row>
    <row r="55" spans="1:6">
      <c r="B55">
        <v>2</v>
      </c>
      <c r="C55" s="183">
        <f t="shared" ref="C55:C63" si="1">C54-B$51</f>
        <v>0</v>
      </c>
      <c r="D55" s="183">
        <f t="shared" ref="D55:F63" si="2">D54+D$51</f>
        <v>0</v>
      </c>
      <c r="E55" s="183">
        <f t="shared" si="2"/>
        <v>0</v>
      </c>
      <c r="F55" s="183">
        <f t="shared" si="2"/>
        <v>0</v>
      </c>
    </row>
    <row r="56" spans="1:6">
      <c r="B56">
        <v>3</v>
      </c>
      <c r="C56" s="183">
        <f t="shared" si="1"/>
        <v>0</v>
      </c>
      <c r="D56" s="183">
        <f t="shared" si="2"/>
        <v>0</v>
      </c>
      <c r="E56" s="183">
        <f t="shared" si="2"/>
        <v>0</v>
      </c>
      <c r="F56" s="183">
        <f t="shared" si="2"/>
        <v>0</v>
      </c>
    </row>
    <row r="57" spans="1:6">
      <c r="B57">
        <v>4</v>
      </c>
      <c r="C57" s="183">
        <f t="shared" si="1"/>
        <v>0</v>
      </c>
      <c r="D57" s="183">
        <f t="shared" si="2"/>
        <v>0</v>
      </c>
      <c r="E57" s="183">
        <f t="shared" si="2"/>
        <v>0</v>
      </c>
      <c r="F57" s="183">
        <f t="shared" si="2"/>
        <v>0</v>
      </c>
    </row>
    <row r="58" spans="1:6">
      <c r="B58">
        <v>5</v>
      </c>
      <c r="C58" s="183">
        <f t="shared" si="1"/>
        <v>0</v>
      </c>
      <c r="D58" s="183">
        <f t="shared" si="2"/>
        <v>0</v>
      </c>
      <c r="E58" s="183">
        <f t="shared" si="2"/>
        <v>0</v>
      </c>
      <c r="F58" s="183">
        <f t="shared" si="2"/>
        <v>0</v>
      </c>
    </row>
    <row r="59" spans="1:6">
      <c r="B59">
        <v>6</v>
      </c>
      <c r="C59" s="183">
        <f t="shared" si="1"/>
        <v>0</v>
      </c>
      <c r="D59" s="183">
        <f t="shared" si="2"/>
        <v>0</v>
      </c>
      <c r="E59" s="183">
        <f t="shared" si="2"/>
        <v>0</v>
      </c>
      <c r="F59" s="183">
        <f t="shared" si="2"/>
        <v>0</v>
      </c>
    </row>
    <row r="60" spans="1:6">
      <c r="B60">
        <v>7</v>
      </c>
      <c r="C60" s="183">
        <f t="shared" si="1"/>
        <v>0</v>
      </c>
      <c r="D60" s="183">
        <f t="shared" si="2"/>
        <v>0</v>
      </c>
      <c r="E60" s="183">
        <f t="shared" si="2"/>
        <v>0</v>
      </c>
      <c r="F60" s="183">
        <f t="shared" si="2"/>
        <v>0</v>
      </c>
    </row>
    <row r="61" spans="1:6">
      <c r="B61">
        <v>8</v>
      </c>
      <c r="C61" s="183">
        <f t="shared" si="1"/>
        <v>0</v>
      </c>
      <c r="D61" s="183">
        <f t="shared" si="2"/>
        <v>0</v>
      </c>
      <c r="E61" s="183">
        <f t="shared" si="2"/>
        <v>0</v>
      </c>
      <c r="F61" s="183">
        <f t="shared" si="2"/>
        <v>0</v>
      </c>
    </row>
    <row r="62" spans="1:6">
      <c r="B62">
        <v>9</v>
      </c>
      <c r="C62" s="183">
        <f t="shared" si="1"/>
        <v>0</v>
      </c>
      <c r="D62" s="183">
        <f t="shared" si="2"/>
        <v>0</v>
      </c>
      <c r="E62" s="183">
        <f t="shared" si="2"/>
        <v>0</v>
      </c>
      <c r="F62" s="183">
        <f t="shared" si="2"/>
        <v>0</v>
      </c>
    </row>
    <row r="63" spans="1:6" ht="15">
      <c r="B63">
        <v>10</v>
      </c>
      <c r="C63" s="311">
        <f t="shared" si="1"/>
        <v>0</v>
      </c>
      <c r="D63" s="311">
        <f t="shared" si="2"/>
        <v>0</v>
      </c>
      <c r="E63" s="311">
        <f t="shared" si="2"/>
        <v>0</v>
      </c>
      <c r="F63" s="311">
        <f t="shared" si="2"/>
        <v>0</v>
      </c>
    </row>
  </sheetData>
  <sheetProtection algorithmName="SHA-512" hashValue="07jj3deyJKHiXt9P1enK9EEoxk1T+UCpPqwGlh60Jr0pq3tF/p3ZE3KzoxkNcOxSgAzwn9j598EppGoKBkPHvg==" saltValue="Z6+ef3LDmkJ/9p2Njpdt5Q==" spinCount="100000" sheet="1" selectLockedCells="1"/>
  <mergeCells count="12">
    <mergeCell ref="B2:F2"/>
    <mergeCell ref="A41:A45"/>
    <mergeCell ref="B41:F41"/>
    <mergeCell ref="A5:B6"/>
    <mergeCell ref="A7:A18"/>
    <mergeCell ref="A19:A27"/>
    <mergeCell ref="B19:F19"/>
    <mergeCell ref="A28:A33"/>
    <mergeCell ref="B28:F28"/>
    <mergeCell ref="A34:A37"/>
    <mergeCell ref="A38:A40"/>
    <mergeCell ref="B38:F38"/>
  </mergeCells>
  <conditionalFormatting sqref="B7:B45">
    <cfRule type="expression" dxfId="134" priority="21">
      <formula>MOD(ROW(),2)=0</formula>
    </cfRule>
  </conditionalFormatting>
  <conditionalFormatting sqref="C7:F18 C20:F27">
    <cfRule type="expression" dxfId="133" priority="5">
      <formula>MOD(ROW(),2)=0</formula>
    </cfRule>
  </conditionalFormatting>
  <conditionalFormatting sqref="C29:F31">
    <cfRule type="expression" dxfId="132" priority="3">
      <formula>MOD(ROW(),2)=0</formula>
    </cfRule>
  </conditionalFormatting>
  <conditionalFormatting sqref="C32:F33">
    <cfRule type="expression" dxfId="131" priority="30">
      <formula>MOD(ROW(),2)=0</formula>
    </cfRule>
  </conditionalFormatting>
  <conditionalFormatting sqref="C35:F36">
    <cfRule type="expression" dxfId="130" priority="33">
      <formula>MOD(ROW(),2)=0</formula>
    </cfRule>
  </conditionalFormatting>
  <conditionalFormatting sqref="C37:F37">
    <cfRule type="expression" dxfId="129" priority="40">
      <formula>MOD(ROW(),2)=0</formula>
    </cfRule>
  </conditionalFormatting>
  <conditionalFormatting sqref="C39:F40">
    <cfRule type="expression" dxfId="128" priority="1">
      <formula>MOD(ROW(),2)=0</formula>
    </cfRule>
  </conditionalFormatting>
  <conditionalFormatting sqref="C42:F44">
    <cfRule type="expression" dxfId="127" priority="13">
      <formula>MOD(ROW(),2)=0</formula>
    </cfRule>
  </conditionalFormatting>
  <printOptions horizontalCentered="1"/>
  <pageMargins left="0.25" right="0.25" top="0.75" bottom="0.75" header="0.3" footer="0.3"/>
  <pageSetup paperSize="9" scale="3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C1DC8-1DC1-FE4D-A1BE-C78EA1C3D1D7}">
  <sheetPr>
    <tabColor rgb="FF00B0F0"/>
    <pageSetUpPr autoPageBreaks="0" fitToPage="1"/>
  </sheetPr>
  <dimension ref="A1:AP51"/>
  <sheetViews>
    <sheetView showGridLines="0" zoomScale="70" zoomScaleNormal="70" workbookViewId="0">
      <pane xSplit="2" topLeftCell="C1" activePane="topRight" state="frozen"/>
      <selection pane="topRight" activeCell="D40" sqref="D40"/>
    </sheetView>
  </sheetViews>
  <sheetFormatPr baseColWidth="10" defaultColWidth="8.85546875" defaultRowHeight="12.75"/>
  <cols>
    <col min="1" max="1" width="19.28515625" customWidth="1"/>
    <col min="2" max="2" width="55.5703125" customWidth="1"/>
    <col min="3" max="42" width="19.42578125" customWidth="1"/>
  </cols>
  <sheetData>
    <row r="1" spans="1:42" ht="4.5" customHeight="1"/>
    <row r="2" spans="1:42" ht="31.5" customHeight="1">
      <c r="A2" s="359" t="s">
        <v>90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</row>
    <row r="3" spans="1:42" ht="24" customHeight="1">
      <c r="A3" s="360" t="s">
        <v>91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</row>
    <row r="4" spans="1:42" ht="6.75" customHeight="1">
      <c r="A4" s="317"/>
      <c r="B4" s="317"/>
      <c r="C4" s="188"/>
      <c r="D4" s="188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188"/>
      <c r="X4" s="188"/>
      <c r="Y4" s="317"/>
      <c r="Z4" s="317"/>
      <c r="AA4" s="317"/>
      <c r="AB4" s="317"/>
      <c r="AC4" s="317"/>
      <c r="AD4" s="317"/>
      <c r="AE4" s="317"/>
      <c r="AF4" s="317"/>
      <c r="AG4" s="317"/>
      <c r="AH4" s="317"/>
      <c r="AI4" s="317"/>
      <c r="AJ4" s="317"/>
      <c r="AK4" s="317"/>
      <c r="AL4" s="317"/>
      <c r="AM4" s="317"/>
      <c r="AN4" s="317"/>
      <c r="AO4" s="317"/>
      <c r="AP4" s="317"/>
    </row>
    <row r="5" spans="1:42" ht="21.75" customHeight="1">
      <c r="A5" s="358"/>
      <c r="B5" s="358"/>
      <c r="C5" s="363"/>
      <c r="D5" s="357"/>
      <c r="E5" s="363"/>
      <c r="F5" s="357"/>
      <c r="G5" s="363"/>
      <c r="H5" s="357"/>
      <c r="I5" s="363"/>
      <c r="J5" s="357"/>
      <c r="K5" s="363"/>
      <c r="L5" s="357"/>
      <c r="M5" s="363"/>
      <c r="N5" s="357"/>
      <c r="O5" s="363"/>
      <c r="P5" s="357"/>
      <c r="Q5" s="356"/>
      <c r="R5" s="357"/>
      <c r="S5" s="356"/>
      <c r="T5" s="357"/>
      <c r="U5" s="356"/>
      <c r="V5" s="357"/>
      <c r="W5" s="356"/>
      <c r="X5" s="357"/>
      <c r="Y5" s="356"/>
      <c r="Z5" s="357"/>
      <c r="AA5" s="356"/>
      <c r="AB5" s="357"/>
      <c r="AC5" s="356"/>
      <c r="AD5" s="357"/>
      <c r="AE5" s="356"/>
      <c r="AF5" s="357"/>
      <c r="AG5" s="356"/>
      <c r="AH5" s="357"/>
      <c r="AI5" s="356"/>
      <c r="AJ5" s="357"/>
      <c r="AK5" s="356"/>
      <c r="AL5" s="357"/>
      <c r="AM5" s="356"/>
      <c r="AN5" s="357"/>
      <c r="AO5" s="356"/>
      <c r="AP5" s="357"/>
    </row>
    <row r="6" spans="1:42" ht="25.5" customHeight="1">
      <c r="A6" s="361" t="s">
        <v>2</v>
      </c>
      <c r="B6" s="361"/>
      <c r="C6" s="333" t="s">
        <v>92</v>
      </c>
      <c r="D6" s="337" t="s">
        <v>4</v>
      </c>
      <c r="E6" s="333" t="s">
        <v>93</v>
      </c>
      <c r="F6" s="337" t="s">
        <v>8</v>
      </c>
      <c r="G6" s="333" t="s">
        <v>94</v>
      </c>
      <c r="H6" s="337" t="s">
        <v>80</v>
      </c>
      <c r="I6" s="333" t="s">
        <v>95</v>
      </c>
      <c r="J6" s="337" t="s">
        <v>96</v>
      </c>
      <c r="K6" s="333" t="s">
        <v>97</v>
      </c>
      <c r="L6" s="337" t="s">
        <v>98</v>
      </c>
      <c r="M6" s="333" t="s">
        <v>99</v>
      </c>
      <c r="N6" s="337" t="s">
        <v>100</v>
      </c>
      <c r="O6" s="328" t="s">
        <v>101</v>
      </c>
      <c r="P6" s="329" t="s">
        <v>102</v>
      </c>
      <c r="Q6" s="328" t="s">
        <v>103</v>
      </c>
      <c r="R6" s="329" t="s">
        <v>104</v>
      </c>
      <c r="S6" s="328" t="s">
        <v>105</v>
      </c>
      <c r="T6" s="329" t="s">
        <v>106</v>
      </c>
      <c r="U6" s="328" t="s">
        <v>107</v>
      </c>
      <c r="V6" s="329" t="s">
        <v>108</v>
      </c>
      <c r="W6" s="328" t="s">
        <v>109</v>
      </c>
      <c r="X6" s="329" t="s">
        <v>110</v>
      </c>
      <c r="Y6" s="328" t="s">
        <v>111</v>
      </c>
      <c r="Z6" s="329" t="s">
        <v>112</v>
      </c>
      <c r="AA6" s="328" t="s">
        <v>113</v>
      </c>
      <c r="AB6" s="329" t="s">
        <v>114</v>
      </c>
      <c r="AC6" s="328" t="s">
        <v>115</v>
      </c>
      <c r="AD6" s="329" t="s">
        <v>116</v>
      </c>
      <c r="AE6" s="328" t="s">
        <v>117</v>
      </c>
      <c r="AF6" s="329" t="s">
        <v>118</v>
      </c>
      <c r="AG6" s="328" t="s">
        <v>119</v>
      </c>
      <c r="AH6" s="329" t="s">
        <v>120</v>
      </c>
      <c r="AI6" s="328" t="s">
        <v>121</v>
      </c>
      <c r="AJ6" s="329" t="s">
        <v>122</v>
      </c>
      <c r="AK6" s="328" t="s">
        <v>123</v>
      </c>
      <c r="AL6" s="329" t="s">
        <v>124</v>
      </c>
      <c r="AM6" s="328" t="s">
        <v>125</v>
      </c>
      <c r="AN6" s="330" t="s">
        <v>126</v>
      </c>
      <c r="AO6" s="328" t="s">
        <v>127</v>
      </c>
      <c r="AP6" s="329" t="s">
        <v>128</v>
      </c>
    </row>
    <row r="7" spans="1:42" ht="16.5" customHeight="1">
      <c r="A7" s="362"/>
      <c r="B7" s="362"/>
      <c r="C7" s="331">
        <f>C9</f>
        <v>35</v>
      </c>
      <c r="D7" s="332">
        <f>D9</f>
        <v>35</v>
      </c>
      <c r="E7" s="331">
        <f t="shared" ref="E7:AP7" si="0">E9</f>
        <v>35</v>
      </c>
      <c r="F7" s="332">
        <f t="shared" si="0"/>
        <v>12</v>
      </c>
      <c r="G7" s="331">
        <f t="shared" si="0"/>
        <v>35</v>
      </c>
      <c r="H7" s="332">
        <f t="shared" si="0"/>
        <v>12</v>
      </c>
      <c r="I7" s="331">
        <f t="shared" si="0"/>
        <v>35</v>
      </c>
      <c r="J7" s="332">
        <f t="shared" si="0"/>
        <v>12</v>
      </c>
      <c r="K7" s="331">
        <f t="shared" si="0"/>
        <v>35</v>
      </c>
      <c r="L7" s="332">
        <f t="shared" si="0"/>
        <v>12</v>
      </c>
      <c r="M7" s="331">
        <f t="shared" si="0"/>
        <v>35</v>
      </c>
      <c r="N7" s="332">
        <f t="shared" si="0"/>
        <v>12</v>
      </c>
      <c r="O7" s="331">
        <f t="shared" si="0"/>
        <v>35</v>
      </c>
      <c r="P7" s="332">
        <f t="shared" si="0"/>
        <v>12</v>
      </c>
      <c r="Q7" s="331">
        <f t="shared" si="0"/>
        <v>35</v>
      </c>
      <c r="R7" s="332">
        <f t="shared" si="0"/>
        <v>12</v>
      </c>
      <c r="S7" s="331">
        <f t="shared" si="0"/>
        <v>35</v>
      </c>
      <c r="T7" s="332">
        <f t="shared" si="0"/>
        <v>12</v>
      </c>
      <c r="U7" s="331">
        <f t="shared" si="0"/>
        <v>35</v>
      </c>
      <c r="V7" s="332">
        <f t="shared" si="0"/>
        <v>12</v>
      </c>
      <c r="W7" s="331">
        <f t="shared" si="0"/>
        <v>35</v>
      </c>
      <c r="X7" s="332">
        <f t="shared" si="0"/>
        <v>12</v>
      </c>
      <c r="Y7" s="331">
        <f t="shared" si="0"/>
        <v>35</v>
      </c>
      <c r="Z7" s="332">
        <f t="shared" si="0"/>
        <v>12</v>
      </c>
      <c r="AA7" s="331">
        <f t="shared" si="0"/>
        <v>35</v>
      </c>
      <c r="AB7" s="332">
        <f t="shared" si="0"/>
        <v>12</v>
      </c>
      <c r="AC7" s="331">
        <f t="shared" si="0"/>
        <v>35</v>
      </c>
      <c r="AD7" s="332">
        <f t="shared" si="0"/>
        <v>12</v>
      </c>
      <c r="AE7" s="331">
        <f t="shared" si="0"/>
        <v>35</v>
      </c>
      <c r="AF7" s="332">
        <f t="shared" si="0"/>
        <v>12</v>
      </c>
      <c r="AG7" s="331">
        <f t="shared" si="0"/>
        <v>35</v>
      </c>
      <c r="AH7" s="332">
        <f t="shared" si="0"/>
        <v>12</v>
      </c>
      <c r="AI7" s="331">
        <f t="shared" si="0"/>
        <v>35</v>
      </c>
      <c r="AJ7" s="332">
        <f t="shared" si="0"/>
        <v>12</v>
      </c>
      <c r="AK7" s="331">
        <f t="shared" si="0"/>
        <v>35</v>
      </c>
      <c r="AL7" s="332">
        <f t="shared" si="0"/>
        <v>12</v>
      </c>
      <c r="AM7" s="331">
        <f t="shared" si="0"/>
        <v>35</v>
      </c>
      <c r="AN7" s="295">
        <f t="shared" si="0"/>
        <v>12</v>
      </c>
      <c r="AO7" s="331">
        <f t="shared" si="0"/>
        <v>35</v>
      </c>
      <c r="AP7" s="332">
        <f t="shared" si="0"/>
        <v>12</v>
      </c>
    </row>
    <row r="8" spans="1:42" s="252" customFormat="1" ht="19.5" customHeight="1">
      <c r="A8" s="351" t="s">
        <v>9</v>
      </c>
      <c r="B8" s="249" t="s">
        <v>10</v>
      </c>
      <c r="C8" s="250">
        <v>0</v>
      </c>
      <c r="D8" s="251">
        <v>0</v>
      </c>
      <c r="E8" s="250">
        <v>0</v>
      </c>
      <c r="F8" s="251">
        <v>0</v>
      </c>
      <c r="G8" s="250">
        <v>0</v>
      </c>
      <c r="H8" s="251">
        <v>0</v>
      </c>
      <c r="I8" s="250">
        <v>0</v>
      </c>
      <c r="J8" s="251">
        <v>0</v>
      </c>
      <c r="K8" s="250">
        <v>0</v>
      </c>
      <c r="L8" s="251">
        <v>0</v>
      </c>
      <c r="M8" s="250">
        <v>0</v>
      </c>
      <c r="N8" s="251">
        <v>0</v>
      </c>
      <c r="O8" s="250">
        <v>0</v>
      </c>
      <c r="P8" s="251">
        <v>0</v>
      </c>
      <c r="Q8" s="250">
        <v>0</v>
      </c>
      <c r="R8" s="251">
        <v>0</v>
      </c>
      <c r="S8" s="250">
        <v>0</v>
      </c>
      <c r="T8" s="251">
        <v>0</v>
      </c>
      <c r="U8" s="250">
        <v>0</v>
      </c>
      <c r="V8" s="251">
        <v>0</v>
      </c>
      <c r="W8" s="250">
        <v>0</v>
      </c>
      <c r="X8" s="251">
        <v>0</v>
      </c>
      <c r="Y8" s="250">
        <v>0</v>
      </c>
      <c r="Z8" s="251">
        <v>0</v>
      </c>
      <c r="AA8" s="250">
        <v>0</v>
      </c>
      <c r="AB8" s="251">
        <v>0</v>
      </c>
      <c r="AC8" s="250">
        <v>0</v>
      </c>
      <c r="AD8" s="251">
        <v>0</v>
      </c>
      <c r="AE8" s="250">
        <v>0</v>
      </c>
      <c r="AF8" s="251">
        <v>0</v>
      </c>
      <c r="AG8" s="250">
        <v>0</v>
      </c>
      <c r="AH8" s="251">
        <v>0</v>
      </c>
      <c r="AI8" s="250">
        <v>0</v>
      </c>
      <c r="AJ8" s="251">
        <v>0</v>
      </c>
      <c r="AK8" s="250">
        <v>0</v>
      </c>
      <c r="AL8" s="251">
        <v>0</v>
      </c>
      <c r="AM8" s="250">
        <v>0</v>
      </c>
      <c r="AN8" s="207">
        <v>0</v>
      </c>
      <c r="AO8" s="250">
        <v>0</v>
      </c>
      <c r="AP8" s="251">
        <v>0</v>
      </c>
    </row>
    <row r="9" spans="1:42" s="252" customFormat="1" ht="19.5" customHeight="1">
      <c r="A9" s="351"/>
      <c r="B9" s="249" t="s">
        <v>12</v>
      </c>
      <c r="C9" s="253">
        <v>35</v>
      </c>
      <c r="D9" s="254">
        <v>35</v>
      </c>
      <c r="E9" s="253">
        <v>35</v>
      </c>
      <c r="F9" s="254">
        <v>12</v>
      </c>
      <c r="G9" s="253">
        <v>35</v>
      </c>
      <c r="H9" s="254">
        <v>12</v>
      </c>
      <c r="I9" s="253">
        <v>35</v>
      </c>
      <c r="J9" s="254">
        <v>12</v>
      </c>
      <c r="K9" s="253">
        <v>35</v>
      </c>
      <c r="L9" s="254">
        <v>12</v>
      </c>
      <c r="M9" s="253">
        <v>35</v>
      </c>
      <c r="N9" s="254">
        <v>12</v>
      </c>
      <c r="O9" s="253">
        <v>35</v>
      </c>
      <c r="P9" s="254">
        <v>12</v>
      </c>
      <c r="Q9" s="253">
        <v>35</v>
      </c>
      <c r="R9" s="254">
        <v>12</v>
      </c>
      <c r="S9" s="253">
        <v>35</v>
      </c>
      <c r="T9" s="254">
        <v>12</v>
      </c>
      <c r="U9" s="253">
        <v>35</v>
      </c>
      <c r="V9" s="254">
        <v>12</v>
      </c>
      <c r="W9" s="253">
        <v>35</v>
      </c>
      <c r="X9" s="254">
        <v>12</v>
      </c>
      <c r="Y9" s="253">
        <v>35</v>
      </c>
      <c r="Z9" s="254">
        <v>12</v>
      </c>
      <c r="AA9" s="253">
        <v>35</v>
      </c>
      <c r="AB9" s="254">
        <v>12</v>
      </c>
      <c r="AC9" s="253">
        <v>35</v>
      </c>
      <c r="AD9" s="254">
        <v>12</v>
      </c>
      <c r="AE9" s="253">
        <v>35</v>
      </c>
      <c r="AF9" s="254">
        <v>12</v>
      </c>
      <c r="AG9" s="253">
        <v>35</v>
      </c>
      <c r="AH9" s="254">
        <v>12</v>
      </c>
      <c r="AI9" s="253">
        <v>35</v>
      </c>
      <c r="AJ9" s="254">
        <v>12</v>
      </c>
      <c r="AK9" s="253">
        <v>35</v>
      </c>
      <c r="AL9" s="254">
        <v>12</v>
      </c>
      <c r="AM9" s="253">
        <v>35</v>
      </c>
      <c r="AN9" s="209">
        <v>12</v>
      </c>
      <c r="AO9" s="253">
        <v>35</v>
      </c>
      <c r="AP9" s="254">
        <v>12</v>
      </c>
    </row>
    <row r="10" spans="1:42" s="252" customFormat="1" ht="19.5" customHeight="1">
      <c r="A10" s="351"/>
      <c r="B10" s="240" t="s">
        <v>14</v>
      </c>
      <c r="C10" s="255">
        <v>1</v>
      </c>
      <c r="D10" s="256">
        <v>1</v>
      </c>
      <c r="E10" s="255">
        <v>1</v>
      </c>
      <c r="F10" s="256">
        <v>1</v>
      </c>
      <c r="G10" s="255">
        <v>1</v>
      </c>
      <c r="H10" s="256">
        <v>1</v>
      </c>
      <c r="I10" s="255">
        <v>1</v>
      </c>
      <c r="J10" s="256">
        <v>1</v>
      </c>
      <c r="K10" s="255">
        <v>1</v>
      </c>
      <c r="L10" s="256">
        <v>1</v>
      </c>
      <c r="M10" s="255">
        <v>1</v>
      </c>
      <c r="N10" s="256">
        <v>1</v>
      </c>
      <c r="O10" s="255">
        <v>1</v>
      </c>
      <c r="P10" s="256">
        <v>1</v>
      </c>
      <c r="Q10" s="255">
        <v>1</v>
      </c>
      <c r="R10" s="256">
        <v>1</v>
      </c>
      <c r="S10" s="255">
        <v>1</v>
      </c>
      <c r="T10" s="256">
        <v>1</v>
      </c>
      <c r="U10" s="255">
        <v>1</v>
      </c>
      <c r="V10" s="256">
        <v>1</v>
      </c>
      <c r="W10" s="255">
        <v>1</v>
      </c>
      <c r="X10" s="256">
        <v>1</v>
      </c>
      <c r="Y10" s="255">
        <v>1</v>
      </c>
      <c r="Z10" s="256">
        <v>1</v>
      </c>
      <c r="AA10" s="255">
        <v>1</v>
      </c>
      <c r="AB10" s="256">
        <v>1</v>
      </c>
      <c r="AC10" s="255">
        <v>1</v>
      </c>
      <c r="AD10" s="256">
        <v>1</v>
      </c>
      <c r="AE10" s="255">
        <v>1</v>
      </c>
      <c r="AF10" s="256">
        <v>1</v>
      </c>
      <c r="AG10" s="255">
        <v>1</v>
      </c>
      <c r="AH10" s="256">
        <v>1</v>
      </c>
      <c r="AI10" s="255">
        <v>1</v>
      </c>
      <c r="AJ10" s="256">
        <v>1</v>
      </c>
      <c r="AK10" s="255">
        <v>1</v>
      </c>
      <c r="AL10" s="256">
        <v>1</v>
      </c>
      <c r="AM10" s="255">
        <v>1</v>
      </c>
      <c r="AN10" s="211">
        <v>1</v>
      </c>
      <c r="AO10" s="255">
        <v>1</v>
      </c>
      <c r="AP10" s="256">
        <v>1</v>
      </c>
    </row>
    <row r="11" spans="1:42" s="252" customFormat="1" ht="19.5" customHeight="1">
      <c r="A11" s="351"/>
      <c r="B11" s="240" t="s">
        <v>16</v>
      </c>
      <c r="C11" s="257">
        <v>10000</v>
      </c>
      <c r="D11" s="258">
        <v>50000</v>
      </c>
      <c r="E11" s="257">
        <v>10000</v>
      </c>
      <c r="F11" s="258">
        <v>50000</v>
      </c>
      <c r="G11" s="257">
        <v>10000</v>
      </c>
      <c r="H11" s="258">
        <v>50000</v>
      </c>
      <c r="I11" s="257">
        <v>10000</v>
      </c>
      <c r="J11" s="258">
        <v>50000</v>
      </c>
      <c r="K11" s="257">
        <v>10000</v>
      </c>
      <c r="L11" s="258">
        <v>50000</v>
      </c>
      <c r="M11" s="257">
        <v>10000</v>
      </c>
      <c r="N11" s="258">
        <v>50000</v>
      </c>
      <c r="O11" s="257">
        <v>10000</v>
      </c>
      <c r="P11" s="258">
        <v>50000</v>
      </c>
      <c r="Q11" s="257">
        <v>10000</v>
      </c>
      <c r="R11" s="258">
        <v>50000</v>
      </c>
      <c r="S11" s="257">
        <v>10000</v>
      </c>
      <c r="T11" s="258">
        <v>50000</v>
      </c>
      <c r="U11" s="257">
        <v>10000</v>
      </c>
      <c r="V11" s="258">
        <v>50000</v>
      </c>
      <c r="W11" s="257">
        <v>10000</v>
      </c>
      <c r="X11" s="258">
        <v>50000</v>
      </c>
      <c r="Y11" s="257">
        <v>10000</v>
      </c>
      <c r="Z11" s="258">
        <v>50000</v>
      </c>
      <c r="AA11" s="257">
        <v>10000</v>
      </c>
      <c r="AB11" s="258">
        <v>50000</v>
      </c>
      <c r="AC11" s="257">
        <v>10000</v>
      </c>
      <c r="AD11" s="258">
        <v>50000</v>
      </c>
      <c r="AE11" s="257">
        <v>10000</v>
      </c>
      <c r="AF11" s="258">
        <v>50000</v>
      </c>
      <c r="AG11" s="257">
        <v>10000</v>
      </c>
      <c r="AH11" s="258">
        <v>50000</v>
      </c>
      <c r="AI11" s="257">
        <v>10000</v>
      </c>
      <c r="AJ11" s="258">
        <v>50000</v>
      </c>
      <c r="AK11" s="257">
        <v>10000</v>
      </c>
      <c r="AL11" s="258">
        <v>50000</v>
      </c>
      <c r="AM11" s="257">
        <v>10000</v>
      </c>
      <c r="AN11" s="212">
        <v>50000</v>
      </c>
      <c r="AO11" s="257">
        <v>10000</v>
      </c>
      <c r="AP11" s="258">
        <v>50000</v>
      </c>
    </row>
    <row r="12" spans="1:42" s="252" customFormat="1" ht="19.5" hidden="1" customHeight="1">
      <c r="A12" s="351"/>
      <c r="B12" s="240" t="s">
        <v>18</v>
      </c>
      <c r="C12" s="259"/>
      <c r="D12" s="260"/>
      <c r="E12" s="259"/>
      <c r="F12" s="260"/>
      <c r="G12" s="259"/>
      <c r="H12" s="260"/>
      <c r="I12" s="259"/>
      <c r="J12" s="260"/>
      <c r="K12" s="259"/>
      <c r="L12" s="260"/>
      <c r="M12" s="259"/>
      <c r="N12" s="260"/>
      <c r="O12" s="259"/>
      <c r="P12" s="260"/>
      <c r="Q12" s="259"/>
      <c r="R12" s="260"/>
      <c r="S12" s="259"/>
      <c r="T12" s="260"/>
      <c r="U12" s="259"/>
      <c r="V12" s="260"/>
      <c r="W12" s="259"/>
      <c r="X12" s="260"/>
      <c r="Y12" s="259"/>
      <c r="Z12" s="260"/>
      <c r="AA12" s="259"/>
      <c r="AB12" s="260"/>
      <c r="AC12" s="259"/>
      <c r="AD12" s="260"/>
      <c r="AE12" s="259"/>
      <c r="AF12" s="260"/>
      <c r="AG12" s="259"/>
      <c r="AH12" s="260"/>
      <c r="AI12" s="259"/>
      <c r="AJ12" s="260"/>
      <c r="AK12" s="259"/>
      <c r="AL12" s="260"/>
      <c r="AM12" s="259"/>
      <c r="AN12" s="213"/>
      <c r="AO12" s="259"/>
      <c r="AP12" s="260"/>
    </row>
    <row r="13" spans="1:42" s="252" customFormat="1" ht="19.5" customHeight="1">
      <c r="A13" s="351"/>
      <c r="B13" s="240" t="s">
        <v>20</v>
      </c>
      <c r="C13" s="261">
        <v>0.25</v>
      </c>
      <c r="D13" s="262">
        <v>0</v>
      </c>
      <c r="E13" s="261">
        <v>0.25</v>
      </c>
      <c r="F13" s="262">
        <v>0</v>
      </c>
      <c r="G13" s="261">
        <v>0.25</v>
      </c>
      <c r="H13" s="262">
        <v>0</v>
      </c>
      <c r="I13" s="261">
        <v>0.25</v>
      </c>
      <c r="J13" s="262">
        <v>0</v>
      </c>
      <c r="K13" s="261">
        <v>0.25</v>
      </c>
      <c r="L13" s="262">
        <v>0</v>
      </c>
      <c r="M13" s="261">
        <v>0.25</v>
      </c>
      <c r="N13" s="262">
        <v>0</v>
      </c>
      <c r="O13" s="261">
        <v>0.25</v>
      </c>
      <c r="P13" s="262">
        <v>0</v>
      </c>
      <c r="Q13" s="261">
        <v>0.25</v>
      </c>
      <c r="R13" s="262">
        <v>0</v>
      </c>
      <c r="S13" s="261">
        <v>0.25</v>
      </c>
      <c r="T13" s="262">
        <v>0</v>
      </c>
      <c r="U13" s="261">
        <v>0.25</v>
      </c>
      <c r="V13" s="262">
        <v>0</v>
      </c>
      <c r="W13" s="261">
        <v>0.25</v>
      </c>
      <c r="X13" s="262">
        <v>0</v>
      </c>
      <c r="Y13" s="261">
        <v>0.25</v>
      </c>
      <c r="Z13" s="262">
        <v>0</v>
      </c>
      <c r="AA13" s="261">
        <v>0.25</v>
      </c>
      <c r="AB13" s="262">
        <v>0</v>
      </c>
      <c r="AC13" s="261">
        <v>0.25</v>
      </c>
      <c r="AD13" s="262">
        <v>0</v>
      </c>
      <c r="AE13" s="261">
        <v>0.25</v>
      </c>
      <c r="AF13" s="262">
        <v>0</v>
      </c>
      <c r="AG13" s="261">
        <v>0.25</v>
      </c>
      <c r="AH13" s="262">
        <v>0</v>
      </c>
      <c r="AI13" s="261">
        <v>0.25</v>
      </c>
      <c r="AJ13" s="262">
        <v>0</v>
      </c>
      <c r="AK13" s="261">
        <v>0.25</v>
      </c>
      <c r="AL13" s="262">
        <v>0</v>
      </c>
      <c r="AM13" s="261">
        <v>0.25</v>
      </c>
      <c r="AN13" s="215">
        <v>0</v>
      </c>
      <c r="AO13" s="261">
        <v>0.25</v>
      </c>
      <c r="AP13" s="262">
        <v>0</v>
      </c>
    </row>
    <row r="14" spans="1:42" s="252" customFormat="1" ht="19.5" customHeight="1">
      <c r="A14" s="351"/>
      <c r="B14" s="240" t="s">
        <v>22</v>
      </c>
      <c r="C14" s="257">
        <v>3120</v>
      </c>
      <c r="D14" s="258">
        <f>C14</f>
        <v>3120</v>
      </c>
      <c r="E14" s="257">
        <v>3120</v>
      </c>
      <c r="F14" s="258">
        <f>E14</f>
        <v>3120</v>
      </c>
      <c r="G14" s="257">
        <v>3120</v>
      </c>
      <c r="H14" s="258">
        <f>G14</f>
        <v>3120</v>
      </c>
      <c r="I14" s="257">
        <v>3120</v>
      </c>
      <c r="J14" s="258">
        <f>I14</f>
        <v>3120</v>
      </c>
      <c r="K14" s="257">
        <v>3120</v>
      </c>
      <c r="L14" s="258">
        <f>K14</f>
        <v>3120</v>
      </c>
      <c r="M14" s="257">
        <v>3120</v>
      </c>
      <c r="N14" s="258">
        <f>M14</f>
        <v>3120</v>
      </c>
      <c r="O14" s="257">
        <v>3120</v>
      </c>
      <c r="P14" s="258">
        <f>O14</f>
        <v>3120</v>
      </c>
      <c r="Q14" s="257">
        <v>3120</v>
      </c>
      <c r="R14" s="258">
        <f>Q14</f>
        <v>3120</v>
      </c>
      <c r="S14" s="257">
        <v>3120</v>
      </c>
      <c r="T14" s="258">
        <f>S14</f>
        <v>3120</v>
      </c>
      <c r="U14" s="257">
        <v>3120</v>
      </c>
      <c r="V14" s="258">
        <f>U14</f>
        <v>3120</v>
      </c>
      <c r="W14" s="257">
        <v>3120</v>
      </c>
      <c r="X14" s="258">
        <f>W14</f>
        <v>3120</v>
      </c>
      <c r="Y14" s="257">
        <v>3120</v>
      </c>
      <c r="Z14" s="258">
        <f>Y14</f>
        <v>3120</v>
      </c>
      <c r="AA14" s="257">
        <v>3120</v>
      </c>
      <c r="AB14" s="258">
        <f>AA14</f>
        <v>3120</v>
      </c>
      <c r="AC14" s="257">
        <v>3120</v>
      </c>
      <c r="AD14" s="258">
        <f>AC14</f>
        <v>3120</v>
      </c>
      <c r="AE14" s="257">
        <v>3120</v>
      </c>
      <c r="AF14" s="258">
        <f>AE14</f>
        <v>3120</v>
      </c>
      <c r="AG14" s="257">
        <v>3120</v>
      </c>
      <c r="AH14" s="258">
        <f>AG14</f>
        <v>3120</v>
      </c>
      <c r="AI14" s="257">
        <v>3120</v>
      </c>
      <c r="AJ14" s="258">
        <f>AI14</f>
        <v>3120</v>
      </c>
      <c r="AK14" s="257">
        <v>3120</v>
      </c>
      <c r="AL14" s="258">
        <f>AK14</f>
        <v>3120</v>
      </c>
      <c r="AM14" s="257">
        <v>3120</v>
      </c>
      <c r="AN14" s="212">
        <f>AM14</f>
        <v>3120</v>
      </c>
      <c r="AO14" s="257">
        <v>3120</v>
      </c>
      <c r="AP14" s="258">
        <f>AO14</f>
        <v>3120</v>
      </c>
    </row>
    <row r="15" spans="1:42" s="252" customFormat="1" ht="19.5" customHeight="1">
      <c r="A15" s="351"/>
      <c r="B15" s="240" t="s">
        <v>24</v>
      </c>
      <c r="C15" s="263">
        <v>3</v>
      </c>
      <c r="D15" s="264">
        <f t="shared" ref="D15:AP15" si="1">$C$15</f>
        <v>3</v>
      </c>
      <c r="E15" s="263">
        <v>3</v>
      </c>
      <c r="F15" s="264">
        <f t="shared" si="1"/>
        <v>3</v>
      </c>
      <c r="G15" s="263">
        <v>3</v>
      </c>
      <c r="H15" s="264">
        <f t="shared" si="1"/>
        <v>3</v>
      </c>
      <c r="I15" s="263">
        <v>3</v>
      </c>
      <c r="J15" s="264">
        <f t="shared" si="1"/>
        <v>3</v>
      </c>
      <c r="K15" s="263">
        <v>3</v>
      </c>
      <c r="L15" s="264">
        <f t="shared" si="1"/>
        <v>3</v>
      </c>
      <c r="M15" s="263">
        <v>3</v>
      </c>
      <c r="N15" s="264">
        <f t="shared" si="1"/>
        <v>3</v>
      </c>
      <c r="O15" s="263">
        <v>3</v>
      </c>
      <c r="P15" s="264">
        <f t="shared" si="1"/>
        <v>3</v>
      </c>
      <c r="Q15" s="263">
        <v>3</v>
      </c>
      <c r="R15" s="264">
        <f t="shared" si="1"/>
        <v>3</v>
      </c>
      <c r="S15" s="263">
        <v>3</v>
      </c>
      <c r="T15" s="264">
        <f t="shared" si="1"/>
        <v>3</v>
      </c>
      <c r="U15" s="263">
        <v>3</v>
      </c>
      <c r="V15" s="264">
        <f t="shared" si="1"/>
        <v>3</v>
      </c>
      <c r="W15" s="263">
        <v>3</v>
      </c>
      <c r="X15" s="264">
        <f t="shared" si="1"/>
        <v>3</v>
      </c>
      <c r="Y15" s="263">
        <v>3</v>
      </c>
      <c r="Z15" s="264">
        <f t="shared" si="1"/>
        <v>3</v>
      </c>
      <c r="AA15" s="263">
        <v>3</v>
      </c>
      <c r="AB15" s="264">
        <f t="shared" si="1"/>
        <v>3</v>
      </c>
      <c r="AC15" s="263">
        <v>3</v>
      </c>
      <c r="AD15" s="264">
        <f t="shared" si="1"/>
        <v>3</v>
      </c>
      <c r="AE15" s="263">
        <v>3</v>
      </c>
      <c r="AF15" s="264">
        <f t="shared" si="1"/>
        <v>3</v>
      </c>
      <c r="AG15" s="263">
        <v>3</v>
      </c>
      <c r="AH15" s="264">
        <f t="shared" si="1"/>
        <v>3</v>
      </c>
      <c r="AI15" s="263">
        <v>3</v>
      </c>
      <c r="AJ15" s="264">
        <f t="shared" si="1"/>
        <v>3</v>
      </c>
      <c r="AK15" s="263">
        <v>3</v>
      </c>
      <c r="AL15" s="264">
        <f t="shared" si="1"/>
        <v>3</v>
      </c>
      <c r="AM15" s="263">
        <v>3</v>
      </c>
      <c r="AN15" s="217">
        <f t="shared" si="1"/>
        <v>3</v>
      </c>
      <c r="AO15" s="263">
        <v>3</v>
      </c>
      <c r="AP15" s="264">
        <f t="shared" si="1"/>
        <v>3</v>
      </c>
    </row>
    <row r="16" spans="1:42" s="252" customFormat="1" ht="19.5" customHeight="1">
      <c r="A16" s="351"/>
      <c r="B16" s="240" t="s">
        <v>26</v>
      </c>
      <c r="C16" s="263">
        <v>75</v>
      </c>
      <c r="D16" s="264">
        <v>0</v>
      </c>
      <c r="E16" s="263">
        <v>75</v>
      </c>
      <c r="F16" s="264">
        <v>0</v>
      </c>
      <c r="G16" s="263">
        <v>75</v>
      </c>
      <c r="H16" s="264">
        <v>0</v>
      </c>
      <c r="I16" s="263">
        <v>75</v>
      </c>
      <c r="J16" s="264">
        <v>0</v>
      </c>
      <c r="K16" s="263">
        <v>75</v>
      </c>
      <c r="L16" s="264">
        <v>0</v>
      </c>
      <c r="M16" s="263">
        <v>75</v>
      </c>
      <c r="N16" s="264">
        <v>0</v>
      </c>
      <c r="O16" s="263">
        <v>75</v>
      </c>
      <c r="P16" s="264">
        <v>0</v>
      </c>
      <c r="Q16" s="263">
        <v>75</v>
      </c>
      <c r="R16" s="264">
        <v>0</v>
      </c>
      <c r="S16" s="263">
        <v>75</v>
      </c>
      <c r="T16" s="264">
        <v>0</v>
      </c>
      <c r="U16" s="263">
        <v>75</v>
      </c>
      <c r="V16" s="264">
        <v>0</v>
      </c>
      <c r="W16" s="263">
        <v>75</v>
      </c>
      <c r="X16" s="264">
        <v>0</v>
      </c>
      <c r="Y16" s="263">
        <v>75</v>
      </c>
      <c r="Z16" s="264">
        <v>0</v>
      </c>
      <c r="AA16" s="263">
        <v>75</v>
      </c>
      <c r="AB16" s="264">
        <v>0</v>
      </c>
      <c r="AC16" s="263">
        <v>75</v>
      </c>
      <c r="AD16" s="264">
        <v>0</v>
      </c>
      <c r="AE16" s="263">
        <v>75</v>
      </c>
      <c r="AF16" s="264">
        <v>0</v>
      </c>
      <c r="AG16" s="263">
        <v>75</v>
      </c>
      <c r="AH16" s="264">
        <v>0</v>
      </c>
      <c r="AI16" s="263">
        <v>75</v>
      </c>
      <c r="AJ16" s="264">
        <v>0</v>
      </c>
      <c r="AK16" s="263">
        <v>75</v>
      </c>
      <c r="AL16" s="264">
        <v>0</v>
      </c>
      <c r="AM16" s="263">
        <v>75</v>
      </c>
      <c r="AN16" s="217">
        <v>0</v>
      </c>
      <c r="AO16" s="263">
        <v>75</v>
      </c>
      <c r="AP16" s="264">
        <v>0</v>
      </c>
    </row>
    <row r="17" spans="1:42" s="252" customFormat="1" ht="19.5" customHeight="1">
      <c r="A17" s="351"/>
      <c r="B17" s="240" t="s">
        <v>28</v>
      </c>
      <c r="C17" s="263">
        <v>150</v>
      </c>
      <c r="D17" s="264">
        <v>0</v>
      </c>
      <c r="E17" s="263">
        <v>150</v>
      </c>
      <c r="F17" s="264">
        <v>0</v>
      </c>
      <c r="G17" s="263">
        <v>150</v>
      </c>
      <c r="H17" s="264">
        <v>0</v>
      </c>
      <c r="I17" s="263">
        <v>150</v>
      </c>
      <c r="J17" s="264">
        <v>0</v>
      </c>
      <c r="K17" s="263">
        <v>150</v>
      </c>
      <c r="L17" s="264">
        <v>0</v>
      </c>
      <c r="M17" s="263">
        <v>150</v>
      </c>
      <c r="N17" s="264">
        <v>0</v>
      </c>
      <c r="O17" s="263">
        <v>150</v>
      </c>
      <c r="P17" s="264">
        <v>0</v>
      </c>
      <c r="Q17" s="263">
        <v>150</v>
      </c>
      <c r="R17" s="264">
        <v>0</v>
      </c>
      <c r="S17" s="263">
        <v>150</v>
      </c>
      <c r="T17" s="264">
        <v>0</v>
      </c>
      <c r="U17" s="263">
        <v>150</v>
      </c>
      <c r="V17" s="264">
        <v>0</v>
      </c>
      <c r="W17" s="263">
        <v>150</v>
      </c>
      <c r="X17" s="264">
        <v>0</v>
      </c>
      <c r="Y17" s="263">
        <v>150</v>
      </c>
      <c r="Z17" s="264">
        <v>0</v>
      </c>
      <c r="AA17" s="263">
        <v>150</v>
      </c>
      <c r="AB17" s="264">
        <v>0</v>
      </c>
      <c r="AC17" s="263">
        <v>150</v>
      </c>
      <c r="AD17" s="264">
        <v>0</v>
      </c>
      <c r="AE17" s="263">
        <v>150</v>
      </c>
      <c r="AF17" s="264">
        <v>0</v>
      </c>
      <c r="AG17" s="263">
        <v>150</v>
      </c>
      <c r="AH17" s="264">
        <v>0</v>
      </c>
      <c r="AI17" s="263">
        <v>150</v>
      </c>
      <c r="AJ17" s="264">
        <v>0</v>
      </c>
      <c r="AK17" s="263">
        <v>150</v>
      </c>
      <c r="AL17" s="264">
        <v>0</v>
      </c>
      <c r="AM17" s="263">
        <v>150</v>
      </c>
      <c r="AN17" s="217">
        <v>0</v>
      </c>
      <c r="AO17" s="263">
        <v>150</v>
      </c>
      <c r="AP17" s="264">
        <v>0</v>
      </c>
    </row>
    <row r="18" spans="1:42" s="252" customFormat="1" ht="19.5" customHeight="1">
      <c r="A18" s="351"/>
      <c r="B18" s="240" t="s">
        <v>30</v>
      </c>
      <c r="C18" s="265">
        <v>0.1</v>
      </c>
      <c r="D18" s="266">
        <v>0</v>
      </c>
      <c r="E18" s="265">
        <v>0</v>
      </c>
      <c r="F18" s="266">
        <v>0</v>
      </c>
      <c r="G18" s="265">
        <v>0</v>
      </c>
      <c r="H18" s="266">
        <v>0</v>
      </c>
      <c r="I18" s="265">
        <v>0</v>
      </c>
      <c r="J18" s="266">
        <v>0</v>
      </c>
      <c r="K18" s="265">
        <v>0</v>
      </c>
      <c r="L18" s="266">
        <v>0</v>
      </c>
      <c r="M18" s="265">
        <v>0</v>
      </c>
      <c r="N18" s="266">
        <v>0</v>
      </c>
      <c r="O18" s="265">
        <v>0</v>
      </c>
      <c r="P18" s="266">
        <v>0</v>
      </c>
      <c r="Q18" s="265">
        <v>0</v>
      </c>
      <c r="R18" s="266">
        <v>0</v>
      </c>
      <c r="S18" s="265">
        <v>0</v>
      </c>
      <c r="T18" s="266">
        <v>0</v>
      </c>
      <c r="U18" s="265">
        <v>0</v>
      </c>
      <c r="V18" s="266">
        <v>0</v>
      </c>
      <c r="W18" s="265">
        <v>0</v>
      </c>
      <c r="X18" s="266">
        <v>0</v>
      </c>
      <c r="Y18" s="265">
        <v>0</v>
      </c>
      <c r="Z18" s="266">
        <v>0</v>
      </c>
      <c r="AA18" s="265">
        <v>0</v>
      </c>
      <c r="AB18" s="266">
        <v>0</v>
      </c>
      <c r="AC18" s="265">
        <v>0</v>
      </c>
      <c r="AD18" s="266">
        <v>0</v>
      </c>
      <c r="AE18" s="265">
        <v>0</v>
      </c>
      <c r="AF18" s="266">
        <v>0</v>
      </c>
      <c r="AG18" s="265">
        <v>0</v>
      </c>
      <c r="AH18" s="266">
        <v>0</v>
      </c>
      <c r="AI18" s="265">
        <v>0</v>
      </c>
      <c r="AJ18" s="266">
        <v>0</v>
      </c>
      <c r="AK18" s="265">
        <v>0</v>
      </c>
      <c r="AL18" s="266">
        <v>0</v>
      </c>
      <c r="AM18" s="265">
        <v>0</v>
      </c>
      <c r="AN18" s="218">
        <v>0</v>
      </c>
      <c r="AO18" s="265">
        <v>0</v>
      </c>
      <c r="AP18" s="266">
        <v>0</v>
      </c>
    </row>
    <row r="19" spans="1:42" s="252" customFormat="1" ht="19.5" customHeight="1">
      <c r="A19" s="351"/>
      <c r="B19" s="240" t="s">
        <v>83</v>
      </c>
      <c r="C19" s="265">
        <v>0.5</v>
      </c>
      <c r="D19" s="266">
        <v>0</v>
      </c>
      <c r="E19" s="265">
        <v>0</v>
      </c>
      <c r="F19" s="266">
        <v>0</v>
      </c>
      <c r="G19" s="265">
        <v>0</v>
      </c>
      <c r="H19" s="266">
        <v>0</v>
      </c>
      <c r="I19" s="265">
        <v>0</v>
      </c>
      <c r="J19" s="266">
        <v>0</v>
      </c>
      <c r="K19" s="265">
        <v>0</v>
      </c>
      <c r="L19" s="266">
        <v>0</v>
      </c>
      <c r="M19" s="265">
        <v>0</v>
      </c>
      <c r="N19" s="266">
        <v>0</v>
      </c>
      <c r="O19" s="265">
        <v>0</v>
      </c>
      <c r="P19" s="266">
        <v>0</v>
      </c>
      <c r="Q19" s="265">
        <v>0</v>
      </c>
      <c r="R19" s="266">
        <v>0</v>
      </c>
      <c r="S19" s="265">
        <v>0</v>
      </c>
      <c r="T19" s="266">
        <v>0</v>
      </c>
      <c r="U19" s="265">
        <v>0</v>
      </c>
      <c r="V19" s="266">
        <v>0</v>
      </c>
      <c r="W19" s="265">
        <v>0</v>
      </c>
      <c r="X19" s="266">
        <v>0</v>
      </c>
      <c r="Y19" s="265">
        <v>0</v>
      </c>
      <c r="Z19" s="266">
        <v>0</v>
      </c>
      <c r="AA19" s="265">
        <v>0</v>
      </c>
      <c r="AB19" s="266">
        <v>0</v>
      </c>
      <c r="AC19" s="265">
        <v>0</v>
      </c>
      <c r="AD19" s="266">
        <v>0</v>
      </c>
      <c r="AE19" s="265">
        <v>0</v>
      </c>
      <c r="AF19" s="266">
        <v>0</v>
      </c>
      <c r="AG19" s="265">
        <v>0</v>
      </c>
      <c r="AH19" s="266">
        <v>0</v>
      </c>
      <c r="AI19" s="265">
        <v>0</v>
      </c>
      <c r="AJ19" s="266">
        <v>0</v>
      </c>
      <c r="AK19" s="265">
        <v>0</v>
      </c>
      <c r="AL19" s="266">
        <v>0</v>
      </c>
      <c r="AM19" s="265">
        <v>0</v>
      </c>
      <c r="AN19" s="218">
        <v>0</v>
      </c>
      <c r="AO19" s="265">
        <v>0</v>
      </c>
      <c r="AP19" s="266">
        <v>0</v>
      </c>
    </row>
    <row r="20" spans="1:42" s="7" customFormat="1" ht="19.5" customHeight="1">
      <c r="A20" s="352" t="s">
        <v>34</v>
      </c>
      <c r="B20" s="189" t="s">
        <v>35</v>
      </c>
      <c r="C20" s="190"/>
      <c r="D20" s="191"/>
      <c r="E20" s="190"/>
      <c r="F20" s="191"/>
      <c r="G20" s="190"/>
      <c r="H20" s="191"/>
      <c r="I20" s="190"/>
      <c r="J20" s="191"/>
      <c r="K20" s="190"/>
      <c r="L20" s="191"/>
      <c r="M20" s="190"/>
      <c r="N20" s="191"/>
      <c r="O20" s="190"/>
      <c r="P20" s="191"/>
      <c r="Q20" s="190"/>
      <c r="R20" s="191"/>
      <c r="S20" s="190"/>
      <c r="T20" s="191"/>
      <c r="U20" s="190"/>
      <c r="V20" s="191"/>
      <c r="W20" s="190"/>
      <c r="X20" s="191"/>
      <c r="Y20" s="190"/>
      <c r="Z20" s="191"/>
      <c r="AA20" s="190"/>
      <c r="AB20" s="191"/>
      <c r="AC20" s="190"/>
      <c r="AD20" s="191"/>
      <c r="AE20" s="190"/>
      <c r="AF20" s="191"/>
      <c r="AG20" s="190"/>
      <c r="AH20" s="191"/>
      <c r="AI20" s="190"/>
      <c r="AJ20" s="191"/>
      <c r="AK20" s="190"/>
      <c r="AL20" s="191"/>
      <c r="AM20" s="190"/>
      <c r="AN20" s="189"/>
      <c r="AO20" s="190"/>
      <c r="AP20" s="191"/>
    </row>
    <row r="21" spans="1:42" s="252" customFormat="1" ht="19.5" customHeight="1">
      <c r="A21" s="352"/>
      <c r="B21" s="240" t="s">
        <v>36</v>
      </c>
      <c r="C21" s="287">
        <f>((((C9*C10*C13)+(C9*C10))*C8)/1000)</f>
        <v>0</v>
      </c>
      <c r="D21" s="219">
        <f>((((D9*D10*D13)+(D9*D10))*D8)/1000)</f>
        <v>0</v>
      </c>
      <c r="E21" s="287">
        <f t="shared" ref="E21:AP21" si="2">((((E9*E10*E13)+(E9*E10))*E8)/1000)</f>
        <v>0</v>
      </c>
      <c r="F21" s="219">
        <f t="shared" si="2"/>
        <v>0</v>
      </c>
      <c r="G21" s="287">
        <f t="shared" si="2"/>
        <v>0</v>
      </c>
      <c r="H21" s="219">
        <f t="shared" si="2"/>
        <v>0</v>
      </c>
      <c r="I21" s="287">
        <f t="shared" si="2"/>
        <v>0</v>
      </c>
      <c r="J21" s="219">
        <f t="shared" si="2"/>
        <v>0</v>
      </c>
      <c r="K21" s="287">
        <f t="shared" si="2"/>
        <v>0</v>
      </c>
      <c r="L21" s="219">
        <f t="shared" si="2"/>
        <v>0</v>
      </c>
      <c r="M21" s="287">
        <f t="shared" si="2"/>
        <v>0</v>
      </c>
      <c r="N21" s="219">
        <f t="shared" si="2"/>
        <v>0</v>
      </c>
      <c r="O21" s="287">
        <f t="shared" si="2"/>
        <v>0</v>
      </c>
      <c r="P21" s="219">
        <f t="shared" si="2"/>
        <v>0</v>
      </c>
      <c r="Q21" s="287">
        <f t="shared" si="2"/>
        <v>0</v>
      </c>
      <c r="R21" s="219">
        <f t="shared" si="2"/>
        <v>0</v>
      </c>
      <c r="S21" s="287">
        <f t="shared" si="2"/>
        <v>0</v>
      </c>
      <c r="T21" s="219">
        <f t="shared" si="2"/>
        <v>0</v>
      </c>
      <c r="U21" s="287">
        <f t="shared" si="2"/>
        <v>0</v>
      </c>
      <c r="V21" s="219">
        <f t="shared" si="2"/>
        <v>0</v>
      </c>
      <c r="W21" s="287">
        <f t="shared" si="2"/>
        <v>0</v>
      </c>
      <c r="X21" s="219">
        <f t="shared" si="2"/>
        <v>0</v>
      </c>
      <c r="Y21" s="287">
        <f t="shared" si="2"/>
        <v>0</v>
      </c>
      <c r="Z21" s="219">
        <f t="shared" si="2"/>
        <v>0</v>
      </c>
      <c r="AA21" s="287">
        <f t="shared" si="2"/>
        <v>0</v>
      </c>
      <c r="AB21" s="219">
        <f t="shared" si="2"/>
        <v>0</v>
      </c>
      <c r="AC21" s="287">
        <f t="shared" si="2"/>
        <v>0</v>
      </c>
      <c r="AD21" s="219">
        <f t="shared" si="2"/>
        <v>0</v>
      </c>
      <c r="AE21" s="287">
        <f t="shared" si="2"/>
        <v>0</v>
      </c>
      <c r="AF21" s="219">
        <f t="shared" si="2"/>
        <v>0</v>
      </c>
      <c r="AG21" s="287">
        <f t="shared" si="2"/>
        <v>0</v>
      </c>
      <c r="AH21" s="219">
        <f t="shared" si="2"/>
        <v>0</v>
      </c>
      <c r="AI21" s="287">
        <f t="shared" si="2"/>
        <v>0</v>
      </c>
      <c r="AJ21" s="219">
        <f t="shared" si="2"/>
        <v>0</v>
      </c>
      <c r="AK21" s="287">
        <f t="shared" si="2"/>
        <v>0</v>
      </c>
      <c r="AL21" s="219">
        <f t="shared" si="2"/>
        <v>0</v>
      </c>
      <c r="AM21" s="287">
        <f t="shared" si="2"/>
        <v>0</v>
      </c>
      <c r="AN21" s="219">
        <f t="shared" si="2"/>
        <v>0</v>
      </c>
      <c r="AO21" s="287">
        <f t="shared" si="2"/>
        <v>0</v>
      </c>
      <c r="AP21" s="302">
        <f t="shared" si="2"/>
        <v>0</v>
      </c>
    </row>
    <row r="22" spans="1:42" s="252" customFormat="1" ht="19.5" hidden="1" customHeight="1">
      <c r="A22" s="352"/>
      <c r="B22" s="240" t="s">
        <v>37</v>
      </c>
      <c r="C22" s="416">
        <f>((((C9*C10*C13)+(C9*C10))*C8)/1000)*C18</f>
        <v>0</v>
      </c>
      <c r="D22" s="241">
        <f t="shared" ref="D22" si="3">((((D9*D10*D13)+(D9*D10))*D8)/1000)*D18</f>
        <v>0</v>
      </c>
      <c r="E22" s="416">
        <f>((((E9*E10*E13)+(E9*E10))*E8)/1000)*E18</f>
        <v>0</v>
      </c>
      <c r="F22" s="241">
        <f t="shared" ref="F22" si="4">((((F9*F10*F13)+(F9*F10))*F8)/1000)*F18</f>
        <v>0</v>
      </c>
      <c r="G22" s="416">
        <f>((((G9*G10*G13)+(G9*G10))*G8)/1000)*G18</f>
        <v>0</v>
      </c>
      <c r="H22" s="241">
        <f t="shared" ref="H22" si="5">((((H9*H10*H13)+(H9*H10))*H8)/1000)*H18</f>
        <v>0</v>
      </c>
      <c r="I22" s="416">
        <f>((((I9*I10*I13)+(I9*I10))*I8)/1000)*I18</f>
        <v>0</v>
      </c>
      <c r="J22" s="241">
        <f t="shared" ref="J22" si="6">((((J9*J10*J13)+(J9*J10))*J8)/1000)*J18</f>
        <v>0</v>
      </c>
      <c r="K22" s="416">
        <f>((((K9*K10*K13)+(K9*K10))*K8)/1000)*K18</f>
        <v>0</v>
      </c>
      <c r="L22" s="241">
        <f t="shared" ref="L22" si="7">((((L9*L10*L13)+(L9*L10))*L8)/1000)*L18</f>
        <v>0</v>
      </c>
      <c r="M22" s="416">
        <f>((((M9*M10*M13)+(M9*M10))*M8)/1000)*M18</f>
        <v>0</v>
      </c>
      <c r="N22" s="241">
        <f t="shared" ref="N22" si="8">((((N9*N10*N13)+(N9*N10))*N8)/1000)*N18</f>
        <v>0</v>
      </c>
      <c r="O22" s="416">
        <f>((((O9*O10*O13)+(O9*O10))*O8)/1000)*O18</f>
        <v>0</v>
      </c>
      <c r="P22" s="241">
        <f t="shared" ref="P22" si="9">((((P9*P10*P13)+(P9*P10))*P8)/1000)*P18</f>
        <v>0</v>
      </c>
      <c r="Q22" s="416">
        <f>((((Q9*Q10*Q13)+(Q9*Q10))*Q8)/1000)*Q18</f>
        <v>0</v>
      </c>
      <c r="R22" s="241">
        <f t="shared" ref="R22" si="10">((((R9*R10*R13)+(R9*R10))*R8)/1000)*R18</f>
        <v>0</v>
      </c>
      <c r="S22" s="416">
        <f>((((S9*S10*S13)+(S9*S10))*S8)/1000)*S18</f>
        <v>0</v>
      </c>
      <c r="T22" s="241">
        <f t="shared" ref="T22" si="11">((((T9*T10*T13)+(T9*T10))*T8)/1000)*T18</f>
        <v>0</v>
      </c>
      <c r="U22" s="416">
        <f>((((U9*U10*U13)+(U9*U10))*U8)/1000)*U18</f>
        <v>0</v>
      </c>
      <c r="V22" s="241">
        <f t="shared" ref="V22" si="12">((((V9*V10*V13)+(V9*V10))*V8)/1000)*V18</f>
        <v>0</v>
      </c>
      <c r="W22" s="416">
        <f>((((W9*W10*W13)+(W9*W10))*W8)/1000)*W18</f>
        <v>0</v>
      </c>
      <c r="X22" s="241">
        <f>((((X9*X10*X13)+(X9*X10))*X8)/1000)*X18</f>
        <v>0</v>
      </c>
      <c r="Y22" s="416">
        <f>((((Y9*Y10*Y13)+(Y9*Y10))*Y8)/1000)*Y18</f>
        <v>0</v>
      </c>
      <c r="Z22" s="241">
        <f t="shared" ref="Z22" si="13">((((Z9*Z10*Z13)+(Z9*Z10))*Z8)/1000)*Z18</f>
        <v>0</v>
      </c>
      <c r="AA22" s="416">
        <f>((((AA9*AA10*AA13)+(AA9*AA10))*AA8)/1000)*AA18</f>
        <v>0</v>
      </c>
      <c r="AB22" s="241">
        <f t="shared" ref="AB22" si="14">((((AB9*AB10*AB13)+(AB9*AB10))*AB8)/1000)*AB18</f>
        <v>0</v>
      </c>
      <c r="AC22" s="416">
        <f>((((AC9*AC10*AC13)+(AC9*AC10))*AC8)/1000)*AC18</f>
        <v>0</v>
      </c>
      <c r="AD22" s="241">
        <f t="shared" ref="AD22" si="15">((((AD9*AD10*AD13)+(AD9*AD10))*AD8)/1000)*AD18</f>
        <v>0</v>
      </c>
      <c r="AE22" s="416">
        <f>((((AE9*AE10*AE13)+(AE9*AE10))*AE8)/1000)*AE18</f>
        <v>0</v>
      </c>
      <c r="AF22" s="241">
        <f t="shared" ref="AF22" si="16">((((AF9*AF10*AF13)+(AF9*AF10))*AF8)/1000)*AF18</f>
        <v>0</v>
      </c>
      <c r="AG22" s="416">
        <f>((((AG9*AG10*AG13)+(AG9*AG10))*AG8)/1000)*AG18</f>
        <v>0</v>
      </c>
      <c r="AH22" s="241">
        <f t="shared" ref="AH22" si="17">((((AH9*AH10*AH13)+(AH9*AH10))*AH8)/1000)*AH18</f>
        <v>0</v>
      </c>
      <c r="AI22" s="416">
        <f>((((AI9*AI10*AI13)+(AI9*AI10))*AI8)/1000)*AI18</f>
        <v>0</v>
      </c>
      <c r="AJ22" s="241">
        <f t="shared" ref="AJ22" si="18">((((AJ9*AJ10*AJ13)+(AJ9*AJ10))*AJ8)/1000)*AJ18</f>
        <v>0</v>
      </c>
      <c r="AK22" s="416">
        <f>((((AK9*AK10*AK13)+(AK9*AK10))*AK8)/1000)*AK18</f>
        <v>0</v>
      </c>
      <c r="AL22" s="241">
        <f t="shared" ref="AL22" si="19">((((AL9*AL10*AL13)+(AL9*AL10))*AL8)/1000)*AL18</f>
        <v>0</v>
      </c>
      <c r="AM22" s="416">
        <f>((((AM9*AM10*AM13)+(AM9*AM10))*AM8)/1000)*AM18</f>
        <v>0</v>
      </c>
      <c r="AN22" s="241">
        <f t="shared" ref="AN22" si="20">((((AN9*AN10*AN13)+(AN9*AN10))*AN8)/1000)*AN18</f>
        <v>0</v>
      </c>
      <c r="AO22" s="416">
        <f>((((AO9*AO10*AO13)+(AO9*AO10))*AO8)/1000)*AO18</f>
        <v>0</v>
      </c>
      <c r="AP22" s="303">
        <f t="shared" ref="AP22" si="21">((((AP9*AP10*AP13)+(AP9*AP10))*AP8)/1000)*AP18</f>
        <v>0</v>
      </c>
    </row>
    <row r="23" spans="1:42" s="252" customFormat="1" ht="19.5" hidden="1" customHeight="1">
      <c r="A23" s="352"/>
      <c r="B23" s="240" t="s">
        <v>38</v>
      </c>
      <c r="C23" s="418">
        <f>C22*(8760-(C14*(1-C19)))</f>
        <v>0</v>
      </c>
      <c r="D23" s="241">
        <f>D22*(8760-(D14*(1-D19)))</f>
        <v>0</v>
      </c>
      <c r="E23" s="418">
        <f t="shared" ref="E23:AP23" si="22">E22*(8760-(E14*(1-E19)))</f>
        <v>0</v>
      </c>
      <c r="F23" s="241">
        <f t="shared" si="22"/>
        <v>0</v>
      </c>
      <c r="G23" s="418">
        <f t="shared" si="22"/>
        <v>0</v>
      </c>
      <c r="H23" s="241">
        <f t="shared" si="22"/>
        <v>0</v>
      </c>
      <c r="I23" s="418">
        <f t="shared" si="22"/>
        <v>0</v>
      </c>
      <c r="J23" s="241">
        <f t="shared" si="22"/>
        <v>0</v>
      </c>
      <c r="K23" s="418">
        <f t="shared" si="22"/>
        <v>0</v>
      </c>
      <c r="L23" s="241">
        <f t="shared" si="22"/>
        <v>0</v>
      </c>
      <c r="M23" s="418">
        <f t="shared" si="22"/>
        <v>0</v>
      </c>
      <c r="N23" s="241">
        <f t="shared" si="22"/>
        <v>0</v>
      </c>
      <c r="O23" s="418">
        <f t="shared" si="22"/>
        <v>0</v>
      </c>
      <c r="P23" s="241">
        <f t="shared" si="22"/>
        <v>0</v>
      </c>
      <c r="Q23" s="418">
        <f t="shared" si="22"/>
        <v>0</v>
      </c>
      <c r="R23" s="241">
        <f t="shared" si="22"/>
        <v>0</v>
      </c>
      <c r="S23" s="418">
        <f t="shared" si="22"/>
        <v>0</v>
      </c>
      <c r="T23" s="241">
        <f t="shared" si="22"/>
        <v>0</v>
      </c>
      <c r="U23" s="418">
        <f t="shared" si="22"/>
        <v>0</v>
      </c>
      <c r="V23" s="241">
        <f t="shared" si="22"/>
        <v>0</v>
      </c>
      <c r="W23" s="418">
        <f t="shared" si="22"/>
        <v>0</v>
      </c>
      <c r="X23" s="241">
        <f t="shared" si="22"/>
        <v>0</v>
      </c>
      <c r="Y23" s="418">
        <f t="shared" si="22"/>
        <v>0</v>
      </c>
      <c r="Z23" s="241">
        <f t="shared" si="22"/>
        <v>0</v>
      </c>
      <c r="AA23" s="418">
        <f t="shared" si="22"/>
        <v>0</v>
      </c>
      <c r="AB23" s="241">
        <f t="shared" si="22"/>
        <v>0</v>
      </c>
      <c r="AC23" s="418">
        <f t="shared" si="22"/>
        <v>0</v>
      </c>
      <c r="AD23" s="241">
        <f t="shared" si="22"/>
        <v>0</v>
      </c>
      <c r="AE23" s="418">
        <f t="shared" si="22"/>
        <v>0</v>
      </c>
      <c r="AF23" s="241">
        <f t="shared" si="22"/>
        <v>0</v>
      </c>
      <c r="AG23" s="418">
        <f t="shared" si="22"/>
        <v>0</v>
      </c>
      <c r="AH23" s="241">
        <f t="shared" si="22"/>
        <v>0</v>
      </c>
      <c r="AI23" s="418">
        <f t="shared" si="22"/>
        <v>0</v>
      </c>
      <c r="AJ23" s="241">
        <f t="shared" si="22"/>
        <v>0</v>
      </c>
      <c r="AK23" s="418">
        <f t="shared" si="22"/>
        <v>0</v>
      </c>
      <c r="AL23" s="241">
        <f t="shared" si="22"/>
        <v>0</v>
      </c>
      <c r="AM23" s="418">
        <f t="shared" si="22"/>
        <v>0</v>
      </c>
      <c r="AN23" s="241">
        <f t="shared" si="22"/>
        <v>0</v>
      </c>
      <c r="AO23" s="418">
        <f t="shared" si="22"/>
        <v>0</v>
      </c>
      <c r="AP23" s="415">
        <f t="shared" si="22"/>
        <v>0</v>
      </c>
    </row>
    <row r="24" spans="1:42" s="252" customFormat="1" ht="19.5" hidden="1" customHeight="1">
      <c r="A24" s="352"/>
      <c r="B24" s="240" t="s">
        <v>39</v>
      </c>
      <c r="C24" s="417">
        <f>(C21*C14)*(1-C19)</f>
        <v>0</v>
      </c>
      <c r="D24" s="244">
        <f>(D21*D14)*(1-D19)</f>
        <v>0</v>
      </c>
      <c r="E24" s="417">
        <f t="shared" ref="E24:AP24" si="23">(E21*E14)*(1-E19)</f>
        <v>0</v>
      </c>
      <c r="F24" s="244">
        <f t="shared" si="23"/>
        <v>0</v>
      </c>
      <c r="G24" s="417">
        <f t="shared" si="23"/>
        <v>0</v>
      </c>
      <c r="H24" s="244">
        <f t="shared" si="23"/>
        <v>0</v>
      </c>
      <c r="I24" s="417">
        <f t="shared" si="23"/>
        <v>0</v>
      </c>
      <c r="J24" s="244">
        <f t="shared" si="23"/>
        <v>0</v>
      </c>
      <c r="K24" s="417">
        <f t="shared" si="23"/>
        <v>0</v>
      </c>
      <c r="L24" s="244">
        <f t="shared" si="23"/>
        <v>0</v>
      </c>
      <c r="M24" s="417">
        <f t="shared" si="23"/>
        <v>0</v>
      </c>
      <c r="N24" s="244">
        <f t="shared" si="23"/>
        <v>0</v>
      </c>
      <c r="O24" s="417">
        <f t="shared" si="23"/>
        <v>0</v>
      </c>
      <c r="P24" s="244">
        <f t="shared" si="23"/>
        <v>0</v>
      </c>
      <c r="Q24" s="417">
        <f t="shared" si="23"/>
        <v>0</v>
      </c>
      <c r="R24" s="244">
        <f t="shared" si="23"/>
        <v>0</v>
      </c>
      <c r="S24" s="417">
        <f t="shared" si="23"/>
        <v>0</v>
      </c>
      <c r="T24" s="244">
        <f t="shared" si="23"/>
        <v>0</v>
      </c>
      <c r="U24" s="417">
        <f t="shared" si="23"/>
        <v>0</v>
      </c>
      <c r="V24" s="244">
        <f t="shared" si="23"/>
        <v>0</v>
      </c>
      <c r="W24" s="417">
        <f t="shared" si="23"/>
        <v>0</v>
      </c>
      <c r="X24" s="244">
        <f t="shared" si="23"/>
        <v>0</v>
      </c>
      <c r="Y24" s="417">
        <f t="shared" si="23"/>
        <v>0</v>
      </c>
      <c r="Z24" s="244">
        <f t="shared" si="23"/>
        <v>0</v>
      </c>
      <c r="AA24" s="417">
        <f t="shared" si="23"/>
        <v>0</v>
      </c>
      <c r="AB24" s="244">
        <f t="shared" si="23"/>
        <v>0</v>
      </c>
      <c r="AC24" s="417">
        <f t="shared" si="23"/>
        <v>0</v>
      </c>
      <c r="AD24" s="244">
        <f t="shared" si="23"/>
        <v>0</v>
      </c>
      <c r="AE24" s="417">
        <f t="shared" si="23"/>
        <v>0</v>
      </c>
      <c r="AF24" s="244">
        <f t="shared" si="23"/>
        <v>0</v>
      </c>
      <c r="AG24" s="417">
        <f t="shared" si="23"/>
        <v>0</v>
      </c>
      <c r="AH24" s="244">
        <f t="shared" si="23"/>
        <v>0</v>
      </c>
      <c r="AI24" s="417">
        <f t="shared" si="23"/>
        <v>0</v>
      </c>
      <c r="AJ24" s="244">
        <f t="shared" si="23"/>
        <v>0</v>
      </c>
      <c r="AK24" s="417">
        <f t="shared" si="23"/>
        <v>0</v>
      </c>
      <c r="AL24" s="244">
        <f t="shared" si="23"/>
        <v>0</v>
      </c>
      <c r="AM24" s="417">
        <f t="shared" si="23"/>
        <v>0</v>
      </c>
      <c r="AN24" s="244">
        <f t="shared" si="23"/>
        <v>0</v>
      </c>
      <c r="AO24" s="417">
        <f t="shared" si="23"/>
        <v>0</v>
      </c>
      <c r="AP24" s="414">
        <f t="shared" si="23"/>
        <v>0</v>
      </c>
    </row>
    <row r="25" spans="1:42" s="252" customFormat="1" ht="19.5" customHeight="1">
      <c r="A25" s="352"/>
      <c r="B25" s="240" t="s">
        <v>40</v>
      </c>
      <c r="C25" s="307">
        <f t="shared" ref="C25:AP25" si="24">C23+C24</f>
        <v>0</v>
      </c>
      <c r="D25" s="308">
        <f t="shared" si="24"/>
        <v>0</v>
      </c>
      <c r="E25" s="307">
        <f t="shared" si="24"/>
        <v>0</v>
      </c>
      <c r="F25" s="308">
        <f t="shared" si="24"/>
        <v>0</v>
      </c>
      <c r="G25" s="307">
        <f t="shared" si="24"/>
        <v>0</v>
      </c>
      <c r="H25" s="308">
        <f t="shared" si="24"/>
        <v>0</v>
      </c>
      <c r="I25" s="307">
        <f t="shared" si="24"/>
        <v>0</v>
      </c>
      <c r="J25" s="308">
        <f t="shared" si="24"/>
        <v>0</v>
      </c>
      <c r="K25" s="307">
        <f t="shared" si="24"/>
        <v>0</v>
      </c>
      <c r="L25" s="308">
        <f t="shared" si="24"/>
        <v>0</v>
      </c>
      <c r="M25" s="307">
        <f t="shared" si="24"/>
        <v>0</v>
      </c>
      <c r="N25" s="308">
        <f t="shared" si="24"/>
        <v>0</v>
      </c>
      <c r="O25" s="307">
        <f t="shared" si="24"/>
        <v>0</v>
      </c>
      <c r="P25" s="308">
        <f t="shared" si="24"/>
        <v>0</v>
      </c>
      <c r="Q25" s="307">
        <f t="shared" si="24"/>
        <v>0</v>
      </c>
      <c r="R25" s="308">
        <f t="shared" si="24"/>
        <v>0</v>
      </c>
      <c r="S25" s="307">
        <f t="shared" si="24"/>
        <v>0</v>
      </c>
      <c r="T25" s="308">
        <f t="shared" si="24"/>
        <v>0</v>
      </c>
      <c r="U25" s="307">
        <f t="shared" si="24"/>
        <v>0</v>
      </c>
      <c r="V25" s="308">
        <f t="shared" si="24"/>
        <v>0</v>
      </c>
      <c r="W25" s="307">
        <f t="shared" si="24"/>
        <v>0</v>
      </c>
      <c r="X25" s="308">
        <f t="shared" si="24"/>
        <v>0</v>
      </c>
      <c r="Y25" s="307">
        <f t="shared" si="24"/>
        <v>0</v>
      </c>
      <c r="Z25" s="308">
        <f t="shared" si="24"/>
        <v>0</v>
      </c>
      <c r="AA25" s="307">
        <f t="shared" si="24"/>
        <v>0</v>
      </c>
      <c r="AB25" s="308">
        <f t="shared" si="24"/>
        <v>0</v>
      </c>
      <c r="AC25" s="307">
        <f t="shared" si="24"/>
        <v>0</v>
      </c>
      <c r="AD25" s="308">
        <f t="shared" si="24"/>
        <v>0</v>
      </c>
      <c r="AE25" s="307">
        <f t="shared" si="24"/>
        <v>0</v>
      </c>
      <c r="AF25" s="308">
        <f t="shared" si="24"/>
        <v>0</v>
      </c>
      <c r="AG25" s="307">
        <f t="shared" si="24"/>
        <v>0</v>
      </c>
      <c r="AH25" s="308">
        <f t="shared" si="24"/>
        <v>0</v>
      </c>
      <c r="AI25" s="307">
        <f t="shared" si="24"/>
        <v>0</v>
      </c>
      <c r="AJ25" s="308">
        <f t="shared" si="24"/>
        <v>0</v>
      </c>
      <c r="AK25" s="307">
        <f t="shared" si="24"/>
        <v>0</v>
      </c>
      <c r="AL25" s="308">
        <f t="shared" si="24"/>
        <v>0</v>
      </c>
      <c r="AM25" s="307">
        <f t="shared" si="24"/>
        <v>0</v>
      </c>
      <c r="AN25" s="308">
        <f t="shared" si="24"/>
        <v>0</v>
      </c>
      <c r="AO25" s="307">
        <f t="shared" si="24"/>
        <v>0</v>
      </c>
      <c r="AP25" s="308">
        <f t="shared" si="24"/>
        <v>0</v>
      </c>
    </row>
    <row r="26" spans="1:42" s="252" customFormat="1" ht="19.5" customHeight="1">
      <c r="A26" s="352"/>
      <c r="B26" s="240" t="s">
        <v>41</v>
      </c>
      <c r="C26" s="301">
        <f>C25-C25</f>
        <v>0</v>
      </c>
      <c r="D26" s="244">
        <f>C25-D25</f>
        <v>0</v>
      </c>
      <c r="E26" s="301">
        <f>E25-E25</f>
        <v>0</v>
      </c>
      <c r="F26" s="244">
        <f>E25-F25</f>
        <v>0</v>
      </c>
      <c r="G26" s="301">
        <f>G25-G25</f>
        <v>0</v>
      </c>
      <c r="H26" s="244">
        <f>G25-H25</f>
        <v>0</v>
      </c>
      <c r="I26" s="301">
        <f>I25-I25</f>
        <v>0</v>
      </c>
      <c r="J26" s="244">
        <f>I25-J25</f>
        <v>0</v>
      </c>
      <c r="K26" s="301">
        <f>K25-K25</f>
        <v>0</v>
      </c>
      <c r="L26" s="244">
        <f>K25-L25</f>
        <v>0</v>
      </c>
      <c r="M26" s="301">
        <f>M25-M25</f>
        <v>0</v>
      </c>
      <c r="N26" s="244">
        <f>M25-N25</f>
        <v>0</v>
      </c>
      <c r="O26" s="301">
        <f>O25-O25</f>
        <v>0</v>
      </c>
      <c r="P26" s="244">
        <f>O25-P25</f>
        <v>0</v>
      </c>
      <c r="Q26" s="301">
        <f>Q25-Q25</f>
        <v>0</v>
      </c>
      <c r="R26" s="244">
        <f>Q25-R25</f>
        <v>0</v>
      </c>
      <c r="S26" s="301">
        <f>S25-S25</f>
        <v>0</v>
      </c>
      <c r="T26" s="244">
        <f>S25-T25</f>
        <v>0</v>
      </c>
      <c r="U26" s="301">
        <f>U25-U25</f>
        <v>0</v>
      </c>
      <c r="V26" s="244">
        <f>U25-V25</f>
        <v>0</v>
      </c>
      <c r="W26" s="301">
        <f>W25-W25</f>
        <v>0</v>
      </c>
      <c r="X26" s="244">
        <f>W25-X25</f>
        <v>0</v>
      </c>
      <c r="Y26" s="301">
        <f>Y25-Y25</f>
        <v>0</v>
      </c>
      <c r="Z26" s="244">
        <f>Y25-Z25</f>
        <v>0</v>
      </c>
      <c r="AA26" s="301">
        <f>AA25-AA25</f>
        <v>0</v>
      </c>
      <c r="AB26" s="244">
        <f>AA25-AB25</f>
        <v>0</v>
      </c>
      <c r="AC26" s="301">
        <f>AC25-AC25</f>
        <v>0</v>
      </c>
      <c r="AD26" s="244">
        <f>AC25-AD25</f>
        <v>0</v>
      </c>
      <c r="AE26" s="301">
        <f>AE25-AE25</f>
        <v>0</v>
      </c>
      <c r="AF26" s="244">
        <f>AE25-AF25</f>
        <v>0</v>
      </c>
      <c r="AG26" s="301">
        <f>AG25-AG25</f>
        <v>0</v>
      </c>
      <c r="AH26" s="244">
        <f>AG25-AH25</f>
        <v>0</v>
      </c>
      <c r="AI26" s="301">
        <f>AI25-AI25</f>
        <v>0</v>
      </c>
      <c r="AJ26" s="244">
        <f>AI25-AJ25</f>
        <v>0</v>
      </c>
      <c r="AK26" s="301">
        <f>AK25-AK25</f>
        <v>0</v>
      </c>
      <c r="AL26" s="244">
        <f>AK25-AL25</f>
        <v>0</v>
      </c>
      <c r="AM26" s="301">
        <f>AM25-AM25</f>
        <v>0</v>
      </c>
      <c r="AN26" s="244">
        <f>AM25-AN25</f>
        <v>0</v>
      </c>
      <c r="AO26" s="301">
        <f>AO25-AO25</f>
        <v>0</v>
      </c>
      <c r="AP26" s="304">
        <f>AO25-AP25</f>
        <v>0</v>
      </c>
    </row>
    <row r="27" spans="1:42" s="252" customFormat="1" ht="19.5" customHeight="1">
      <c r="A27" s="352"/>
      <c r="B27" s="240" t="s">
        <v>42</v>
      </c>
      <c r="C27" s="267">
        <f t="shared" ref="C27:AP27" si="25">C25*C15</f>
        <v>0</v>
      </c>
      <c r="D27" s="268">
        <f t="shared" si="25"/>
        <v>0</v>
      </c>
      <c r="E27" s="267">
        <f t="shared" si="25"/>
        <v>0</v>
      </c>
      <c r="F27" s="268">
        <f t="shared" si="25"/>
        <v>0</v>
      </c>
      <c r="G27" s="267">
        <f t="shared" si="25"/>
        <v>0</v>
      </c>
      <c r="H27" s="268">
        <f t="shared" si="25"/>
        <v>0</v>
      </c>
      <c r="I27" s="267">
        <f t="shared" si="25"/>
        <v>0</v>
      </c>
      <c r="J27" s="268">
        <f t="shared" si="25"/>
        <v>0</v>
      </c>
      <c r="K27" s="267">
        <f t="shared" si="25"/>
        <v>0</v>
      </c>
      <c r="L27" s="268">
        <f t="shared" si="25"/>
        <v>0</v>
      </c>
      <c r="M27" s="267">
        <f t="shared" si="25"/>
        <v>0</v>
      </c>
      <c r="N27" s="268">
        <f t="shared" si="25"/>
        <v>0</v>
      </c>
      <c r="O27" s="267">
        <f t="shared" si="25"/>
        <v>0</v>
      </c>
      <c r="P27" s="268">
        <f t="shared" si="25"/>
        <v>0</v>
      </c>
      <c r="Q27" s="267">
        <f t="shared" si="25"/>
        <v>0</v>
      </c>
      <c r="R27" s="268">
        <f t="shared" si="25"/>
        <v>0</v>
      </c>
      <c r="S27" s="267">
        <f t="shared" si="25"/>
        <v>0</v>
      </c>
      <c r="T27" s="268">
        <f t="shared" si="25"/>
        <v>0</v>
      </c>
      <c r="U27" s="267">
        <f t="shared" si="25"/>
        <v>0</v>
      </c>
      <c r="V27" s="268">
        <f t="shared" si="25"/>
        <v>0</v>
      </c>
      <c r="W27" s="267">
        <f t="shared" si="25"/>
        <v>0</v>
      </c>
      <c r="X27" s="268">
        <f t="shared" si="25"/>
        <v>0</v>
      </c>
      <c r="Y27" s="267">
        <f t="shared" si="25"/>
        <v>0</v>
      </c>
      <c r="Z27" s="268">
        <f t="shared" si="25"/>
        <v>0</v>
      </c>
      <c r="AA27" s="267">
        <f t="shared" si="25"/>
        <v>0</v>
      </c>
      <c r="AB27" s="268">
        <f t="shared" si="25"/>
        <v>0</v>
      </c>
      <c r="AC27" s="267">
        <f t="shared" si="25"/>
        <v>0</v>
      </c>
      <c r="AD27" s="268">
        <f t="shared" si="25"/>
        <v>0</v>
      </c>
      <c r="AE27" s="267">
        <f t="shared" si="25"/>
        <v>0</v>
      </c>
      <c r="AF27" s="268">
        <f t="shared" si="25"/>
        <v>0</v>
      </c>
      <c r="AG27" s="267">
        <f t="shared" si="25"/>
        <v>0</v>
      </c>
      <c r="AH27" s="268">
        <f t="shared" si="25"/>
        <v>0</v>
      </c>
      <c r="AI27" s="267">
        <f t="shared" si="25"/>
        <v>0</v>
      </c>
      <c r="AJ27" s="268">
        <f t="shared" si="25"/>
        <v>0</v>
      </c>
      <c r="AK27" s="267">
        <f t="shared" si="25"/>
        <v>0</v>
      </c>
      <c r="AL27" s="268">
        <f t="shared" si="25"/>
        <v>0</v>
      </c>
      <c r="AM27" s="267">
        <f t="shared" si="25"/>
        <v>0</v>
      </c>
      <c r="AN27" s="221">
        <f t="shared" si="25"/>
        <v>0</v>
      </c>
      <c r="AO27" s="267">
        <f t="shared" si="25"/>
        <v>0</v>
      </c>
      <c r="AP27" s="268">
        <f t="shared" si="25"/>
        <v>0</v>
      </c>
    </row>
    <row r="28" spans="1:42" s="252" customFormat="1" ht="19.5" customHeight="1">
      <c r="A28" s="352"/>
      <c r="B28" s="240" t="s">
        <v>43</v>
      </c>
      <c r="C28" s="267">
        <v>0</v>
      </c>
      <c r="D28" s="268">
        <f>C27-D27</f>
        <v>0</v>
      </c>
      <c r="E28" s="267">
        <v>0</v>
      </c>
      <c r="F28" s="268">
        <f>E27-F27</f>
        <v>0</v>
      </c>
      <c r="G28" s="267">
        <v>0</v>
      </c>
      <c r="H28" s="268">
        <f>G27-H27</f>
        <v>0</v>
      </c>
      <c r="I28" s="267">
        <v>0</v>
      </c>
      <c r="J28" s="268">
        <f>I27-J27</f>
        <v>0</v>
      </c>
      <c r="K28" s="267">
        <v>0</v>
      </c>
      <c r="L28" s="268">
        <f>K27-L27</f>
        <v>0</v>
      </c>
      <c r="M28" s="267">
        <v>0</v>
      </c>
      <c r="N28" s="268">
        <f>M27-N27</f>
        <v>0</v>
      </c>
      <c r="O28" s="267">
        <v>0</v>
      </c>
      <c r="P28" s="268">
        <f>O27-P27</f>
        <v>0</v>
      </c>
      <c r="Q28" s="267">
        <v>0</v>
      </c>
      <c r="R28" s="268">
        <f>Q27-R27</f>
        <v>0</v>
      </c>
      <c r="S28" s="267">
        <v>0</v>
      </c>
      <c r="T28" s="268">
        <f>S27-T27</f>
        <v>0</v>
      </c>
      <c r="U28" s="267">
        <v>0</v>
      </c>
      <c r="V28" s="268">
        <f>U27-V27</f>
        <v>0</v>
      </c>
      <c r="W28" s="267">
        <v>0</v>
      </c>
      <c r="X28" s="268">
        <f>W27-X27</f>
        <v>0</v>
      </c>
      <c r="Y28" s="267">
        <v>0</v>
      </c>
      <c r="Z28" s="268">
        <f>Y27-Z27</f>
        <v>0</v>
      </c>
      <c r="AA28" s="267">
        <v>0</v>
      </c>
      <c r="AB28" s="268">
        <f>AA27-AB27</f>
        <v>0</v>
      </c>
      <c r="AC28" s="267">
        <v>0</v>
      </c>
      <c r="AD28" s="268">
        <f>AC27-AD27</f>
        <v>0</v>
      </c>
      <c r="AE28" s="267">
        <v>0</v>
      </c>
      <c r="AF28" s="268">
        <f>AE27-AF27</f>
        <v>0</v>
      </c>
      <c r="AG28" s="267">
        <v>0</v>
      </c>
      <c r="AH28" s="268">
        <f>AG27-AH27</f>
        <v>0</v>
      </c>
      <c r="AI28" s="267">
        <v>0</v>
      </c>
      <c r="AJ28" s="268">
        <f>AI27-AJ27</f>
        <v>0</v>
      </c>
      <c r="AK28" s="267">
        <v>0</v>
      </c>
      <c r="AL28" s="268">
        <f>AK27-AL27</f>
        <v>0</v>
      </c>
      <c r="AM28" s="267">
        <v>0</v>
      </c>
      <c r="AN28" s="221">
        <f>AM27-AN27</f>
        <v>0</v>
      </c>
      <c r="AO28" s="267">
        <v>0</v>
      </c>
      <c r="AP28" s="268">
        <f>AO27-AP27</f>
        <v>0</v>
      </c>
    </row>
    <row r="29" spans="1:42" s="7" customFormat="1" ht="19.5" customHeight="1">
      <c r="A29" s="354" t="s">
        <v>44</v>
      </c>
      <c r="B29" s="192" t="s">
        <v>45</v>
      </c>
      <c r="C29" s="193"/>
      <c r="D29" s="194"/>
      <c r="E29" s="193"/>
      <c r="F29" s="194"/>
      <c r="G29" s="193"/>
      <c r="H29" s="194"/>
      <c r="I29" s="193"/>
      <c r="J29" s="194"/>
      <c r="K29" s="193"/>
      <c r="L29" s="194"/>
      <c r="M29" s="193"/>
      <c r="N29" s="194"/>
      <c r="O29" s="193"/>
      <c r="P29" s="194"/>
      <c r="Q29" s="193"/>
      <c r="R29" s="194"/>
      <c r="S29" s="193"/>
      <c r="T29" s="194"/>
      <c r="U29" s="193"/>
      <c r="V29" s="194"/>
      <c r="W29" s="193"/>
      <c r="X29" s="194"/>
      <c r="Y29" s="193"/>
      <c r="Z29" s="194"/>
      <c r="AA29" s="193"/>
      <c r="AB29" s="194"/>
      <c r="AC29" s="193"/>
      <c r="AD29" s="194"/>
      <c r="AE29" s="193"/>
      <c r="AF29" s="194"/>
      <c r="AG29" s="193"/>
      <c r="AH29" s="194"/>
      <c r="AI29" s="193"/>
      <c r="AJ29" s="194"/>
      <c r="AK29" s="193"/>
      <c r="AL29" s="194"/>
      <c r="AM29" s="193"/>
      <c r="AN29" s="192"/>
      <c r="AO29" s="193"/>
      <c r="AP29" s="194"/>
    </row>
    <row r="30" spans="1:42" s="208" customFormat="1" ht="19.5" customHeight="1">
      <c r="A30" s="354"/>
      <c r="B30" s="240" t="s">
        <v>46</v>
      </c>
      <c r="C30" s="222">
        <f t="shared" ref="C30:AP30" si="26">C11/C14/(1-C19)</f>
        <v>6.4102564102564106</v>
      </c>
      <c r="D30" s="305">
        <f t="shared" si="26"/>
        <v>16.025641025641026</v>
      </c>
      <c r="E30" s="222">
        <f t="shared" si="26"/>
        <v>3.2051282051282053</v>
      </c>
      <c r="F30" s="305">
        <f t="shared" si="26"/>
        <v>16.025641025641026</v>
      </c>
      <c r="G30" s="222">
        <f t="shared" si="26"/>
        <v>3.2051282051282053</v>
      </c>
      <c r="H30" s="305">
        <f t="shared" si="26"/>
        <v>16.025641025641026</v>
      </c>
      <c r="I30" s="222">
        <f t="shared" si="26"/>
        <v>3.2051282051282053</v>
      </c>
      <c r="J30" s="305">
        <f t="shared" si="26"/>
        <v>16.025641025641026</v>
      </c>
      <c r="K30" s="222">
        <f t="shared" si="26"/>
        <v>3.2051282051282053</v>
      </c>
      <c r="L30" s="305">
        <f t="shared" si="26"/>
        <v>16.025641025641026</v>
      </c>
      <c r="M30" s="222">
        <f t="shared" si="26"/>
        <v>3.2051282051282053</v>
      </c>
      <c r="N30" s="305">
        <f t="shared" si="26"/>
        <v>16.025641025641026</v>
      </c>
      <c r="O30" s="222">
        <f t="shared" si="26"/>
        <v>3.2051282051282053</v>
      </c>
      <c r="P30" s="305">
        <f t="shared" si="26"/>
        <v>16.025641025641026</v>
      </c>
      <c r="Q30" s="306">
        <f t="shared" si="26"/>
        <v>3.2051282051282053</v>
      </c>
      <c r="R30" s="305">
        <f t="shared" si="26"/>
        <v>16.025641025641026</v>
      </c>
      <c r="S30" s="222">
        <f t="shared" si="26"/>
        <v>3.2051282051282053</v>
      </c>
      <c r="T30" s="305">
        <f t="shared" si="26"/>
        <v>16.025641025641026</v>
      </c>
      <c r="U30" s="222">
        <f t="shared" si="26"/>
        <v>3.2051282051282053</v>
      </c>
      <c r="V30" s="305">
        <f t="shared" si="26"/>
        <v>16.025641025641026</v>
      </c>
      <c r="W30" s="222">
        <f t="shared" si="26"/>
        <v>3.2051282051282053</v>
      </c>
      <c r="X30" s="305">
        <f t="shared" si="26"/>
        <v>16.025641025641026</v>
      </c>
      <c r="Y30" s="222">
        <f t="shared" si="26"/>
        <v>3.2051282051282053</v>
      </c>
      <c r="Z30" s="305">
        <f t="shared" si="26"/>
        <v>16.025641025641026</v>
      </c>
      <c r="AA30" s="222">
        <f t="shared" si="26"/>
        <v>3.2051282051282053</v>
      </c>
      <c r="AB30" s="305">
        <f t="shared" si="26"/>
        <v>16.025641025641026</v>
      </c>
      <c r="AC30" s="222">
        <f t="shared" si="26"/>
        <v>3.2051282051282053</v>
      </c>
      <c r="AD30" s="305">
        <f t="shared" si="26"/>
        <v>16.025641025641026</v>
      </c>
      <c r="AE30" s="222">
        <f t="shared" si="26"/>
        <v>3.2051282051282053</v>
      </c>
      <c r="AF30" s="305">
        <f t="shared" si="26"/>
        <v>16.025641025641026</v>
      </c>
      <c r="AG30" s="222">
        <f t="shared" si="26"/>
        <v>3.2051282051282053</v>
      </c>
      <c r="AH30" s="305">
        <f t="shared" si="26"/>
        <v>16.025641025641026</v>
      </c>
      <c r="AI30" s="222">
        <f t="shared" si="26"/>
        <v>3.2051282051282053</v>
      </c>
      <c r="AJ30" s="305">
        <f t="shared" si="26"/>
        <v>16.025641025641026</v>
      </c>
      <c r="AK30" s="222">
        <f t="shared" si="26"/>
        <v>3.2051282051282053</v>
      </c>
      <c r="AL30" s="305">
        <f t="shared" si="26"/>
        <v>16.025641025641026</v>
      </c>
      <c r="AM30" s="222">
        <f t="shared" si="26"/>
        <v>3.2051282051282053</v>
      </c>
      <c r="AN30" s="222">
        <f t="shared" si="26"/>
        <v>16.025641025641026</v>
      </c>
      <c r="AO30" s="269">
        <f t="shared" si="26"/>
        <v>3.2051282051282053</v>
      </c>
      <c r="AP30" s="305">
        <f t="shared" si="26"/>
        <v>16.025641025641026</v>
      </c>
    </row>
    <row r="31" spans="1:42" s="208" customFormat="1" ht="19.5" hidden="1" customHeight="1">
      <c r="A31" s="354"/>
      <c r="B31" s="240" t="s">
        <v>47</v>
      </c>
      <c r="C31" s="269" t="s">
        <v>48</v>
      </c>
      <c r="D31" s="271" t="e">
        <f>VLOOKUP(D12,'L-faktor'!$C$1:$H$5,6,)</f>
        <v>#N/A</v>
      </c>
      <c r="E31" s="269" t="s">
        <v>48</v>
      </c>
      <c r="F31" s="271" t="e">
        <f>VLOOKUP(F12,'L-faktor'!$C$1:$H$5,6,)</f>
        <v>#N/A</v>
      </c>
      <c r="G31" s="269" t="s">
        <v>48</v>
      </c>
      <c r="H31" s="271" t="e">
        <f>VLOOKUP(H12,'L-faktor'!$C$1:$H$5,6,)</f>
        <v>#N/A</v>
      </c>
      <c r="I31" s="269" t="s">
        <v>48</v>
      </c>
      <c r="J31" s="271" t="e">
        <f>VLOOKUP(J12,'L-faktor'!$C$1:$H$5,6,)</f>
        <v>#N/A</v>
      </c>
      <c r="K31" s="269" t="s">
        <v>48</v>
      </c>
      <c r="L31" s="271" t="e">
        <f>VLOOKUP(L12,'L-faktor'!$C$1:$H$5,6,)</f>
        <v>#N/A</v>
      </c>
      <c r="M31" s="269" t="s">
        <v>48</v>
      </c>
      <c r="N31" s="271" t="e">
        <f>VLOOKUP(N12,'L-faktor'!$C$1:$H$5,6,)</f>
        <v>#N/A</v>
      </c>
      <c r="O31" s="269" t="s">
        <v>48</v>
      </c>
      <c r="P31" s="271" t="e">
        <f>VLOOKUP(P12,'L-faktor'!$C$1:$H$5,6,)</f>
        <v>#N/A</v>
      </c>
      <c r="Q31" s="269" t="s">
        <v>48</v>
      </c>
      <c r="R31" s="271" t="e">
        <f>VLOOKUP(R12,'L-faktor'!$C$1:$H$5,6,)</f>
        <v>#N/A</v>
      </c>
      <c r="S31" s="269" t="s">
        <v>48</v>
      </c>
      <c r="T31" s="271" t="e">
        <f>VLOOKUP(T12,'L-faktor'!$C$1:$H$5,6,)</f>
        <v>#N/A</v>
      </c>
      <c r="U31" s="269" t="s">
        <v>48</v>
      </c>
      <c r="V31" s="271" t="e">
        <f>VLOOKUP(V12,'L-faktor'!$C$1:$H$5,6,)</f>
        <v>#N/A</v>
      </c>
      <c r="W31" s="269" t="s">
        <v>48</v>
      </c>
      <c r="X31" s="271" t="e">
        <f>VLOOKUP(X12,'L-faktor'!$C$1:$H$5,6,)</f>
        <v>#N/A</v>
      </c>
      <c r="Y31" s="269" t="s">
        <v>48</v>
      </c>
      <c r="Z31" s="271" t="e">
        <f>VLOOKUP(Z12,'L-faktor'!$C$1:$H$5,6,)</f>
        <v>#N/A</v>
      </c>
      <c r="AA31" s="269" t="s">
        <v>48</v>
      </c>
      <c r="AB31" s="271" t="e">
        <f>VLOOKUP(AB12,'L-faktor'!$C$1:$H$5,6,)</f>
        <v>#N/A</v>
      </c>
      <c r="AC31" s="269" t="s">
        <v>48</v>
      </c>
      <c r="AD31" s="271" t="e">
        <f>VLOOKUP(AD12,'L-faktor'!$C$1:$H$5,6,)</f>
        <v>#N/A</v>
      </c>
      <c r="AE31" s="269" t="s">
        <v>48</v>
      </c>
      <c r="AF31" s="271" t="e">
        <f>VLOOKUP(AF12,'L-faktor'!$C$1:$H$5,6,)</f>
        <v>#N/A</v>
      </c>
      <c r="AG31" s="269" t="s">
        <v>48</v>
      </c>
      <c r="AH31" s="271" t="e">
        <f>VLOOKUP(AH12,'L-faktor'!$C$1:$H$5,6,)</f>
        <v>#N/A</v>
      </c>
      <c r="AI31" s="269" t="s">
        <v>48</v>
      </c>
      <c r="AJ31" s="271" t="e">
        <f>VLOOKUP(AJ12,'L-faktor'!$C$1:$H$5,6,)</f>
        <v>#N/A</v>
      </c>
      <c r="AK31" s="269" t="s">
        <v>48</v>
      </c>
      <c r="AL31" s="271" t="e">
        <f>VLOOKUP(AL12,'L-faktor'!$C$1:$H$5,6,)</f>
        <v>#N/A</v>
      </c>
      <c r="AM31" s="269" t="s">
        <v>48</v>
      </c>
      <c r="AN31" s="223" t="e">
        <f>VLOOKUP(AN12,'L-faktor'!$C$1:$H$5,6,)</f>
        <v>#N/A</v>
      </c>
      <c r="AO31" s="269" t="s">
        <v>48</v>
      </c>
      <c r="AP31" s="271" t="e">
        <f>VLOOKUP(AP12,'L-faktor'!$C$1:$H$5,6,)</f>
        <v>#N/A</v>
      </c>
    </row>
    <row r="32" spans="1:42" s="208" customFormat="1" ht="19.5" hidden="1" customHeight="1">
      <c r="A32" s="354"/>
      <c r="B32" s="240" t="s">
        <v>50</v>
      </c>
      <c r="C32" s="269" t="s">
        <v>48</v>
      </c>
      <c r="D32" s="270" t="e">
        <f>ROUND((D8/D31),0)</f>
        <v>#N/A</v>
      </c>
      <c r="E32" s="269" t="s">
        <v>48</v>
      </c>
      <c r="F32" s="270" t="e">
        <f>ROUND((F8/F31),0)</f>
        <v>#N/A</v>
      </c>
      <c r="G32" s="269" t="s">
        <v>48</v>
      </c>
      <c r="H32" s="270" t="e">
        <f>ROUND((H8/H31),0)</f>
        <v>#N/A</v>
      </c>
      <c r="I32" s="269" t="s">
        <v>48</v>
      </c>
      <c r="J32" s="270" t="e">
        <f>ROUND((J8/J31),0)</f>
        <v>#N/A</v>
      </c>
      <c r="K32" s="269" t="s">
        <v>48</v>
      </c>
      <c r="L32" s="270" t="e">
        <f>ROUND((L8/L31),0)</f>
        <v>#N/A</v>
      </c>
      <c r="M32" s="269" t="s">
        <v>48</v>
      </c>
      <c r="N32" s="270" t="e">
        <f>ROUND((N8/N31),0)</f>
        <v>#N/A</v>
      </c>
      <c r="O32" s="269" t="s">
        <v>48</v>
      </c>
      <c r="P32" s="270" t="e">
        <f>ROUND((P8/P31),0)</f>
        <v>#N/A</v>
      </c>
      <c r="Q32" s="269" t="s">
        <v>48</v>
      </c>
      <c r="R32" s="270" t="e">
        <f>ROUND((R8/R31),0)</f>
        <v>#N/A</v>
      </c>
      <c r="S32" s="269" t="s">
        <v>48</v>
      </c>
      <c r="T32" s="270" t="e">
        <f>ROUND((T8/T31),0)</f>
        <v>#N/A</v>
      </c>
      <c r="U32" s="269" t="s">
        <v>48</v>
      </c>
      <c r="V32" s="270" t="e">
        <f>ROUND((V8/V31),0)</f>
        <v>#N/A</v>
      </c>
      <c r="W32" s="269" t="s">
        <v>48</v>
      </c>
      <c r="X32" s="270" t="e">
        <f>ROUND((X8/X31),0)</f>
        <v>#N/A</v>
      </c>
      <c r="Y32" s="269" t="s">
        <v>48</v>
      </c>
      <c r="Z32" s="270" t="e">
        <f>ROUND((Z8/Z31),0)</f>
        <v>#N/A</v>
      </c>
      <c r="AA32" s="269" t="s">
        <v>48</v>
      </c>
      <c r="AB32" s="270" t="e">
        <f>ROUND((AB8/AB31),0)</f>
        <v>#N/A</v>
      </c>
      <c r="AC32" s="269" t="s">
        <v>48</v>
      </c>
      <c r="AD32" s="270" t="e">
        <f>ROUND((AD8/AD31),0)</f>
        <v>#N/A</v>
      </c>
      <c r="AE32" s="269" t="s">
        <v>48</v>
      </c>
      <c r="AF32" s="270" t="e">
        <f>ROUND((AF8/AF31),0)</f>
        <v>#N/A</v>
      </c>
      <c r="AG32" s="269" t="s">
        <v>48</v>
      </c>
      <c r="AH32" s="270" t="e">
        <f>ROUND((AH8/AH31),0)</f>
        <v>#N/A</v>
      </c>
      <c r="AI32" s="269" t="s">
        <v>48</v>
      </c>
      <c r="AJ32" s="270" t="e">
        <f>ROUND((AJ8/AJ31),0)</f>
        <v>#N/A</v>
      </c>
      <c r="AK32" s="269" t="s">
        <v>48</v>
      </c>
      <c r="AL32" s="270" t="e">
        <f>ROUND((AL8/AL31),0)</f>
        <v>#N/A</v>
      </c>
      <c r="AM32" s="269" t="s">
        <v>48</v>
      </c>
      <c r="AN32" s="222" t="e">
        <f>ROUND((AN8/AN31),0)</f>
        <v>#N/A</v>
      </c>
      <c r="AO32" s="269" t="s">
        <v>48</v>
      </c>
      <c r="AP32" s="270" t="e">
        <f>ROUND((AP8/AP31),0)</f>
        <v>#N/A</v>
      </c>
    </row>
    <row r="33" spans="1:42" s="208" customFormat="1" ht="19.5" hidden="1" customHeight="1">
      <c r="A33" s="354"/>
      <c r="B33" s="240" t="s">
        <v>51</v>
      </c>
      <c r="C33" s="309" t="s">
        <v>48</v>
      </c>
      <c r="D33" s="273"/>
      <c r="E33" s="272" t="s">
        <v>48</v>
      </c>
      <c r="F33" s="273"/>
      <c r="G33" s="272" t="s">
        <v>48</v>
      </c>
      <c r="H33" s="273"/>
      <c r="I33" s="272" t="s">
        <v>48</v>
      </c>
      <c r="J33" s="273"/>
      <c r="K33" s="272" t="s">
        <v>48</v>
      </c>
      <c r="L33" s="273"/>
      <c r="M33" s="272" t="s">
        <v>48</v>
      </c>
      <c r="N33" s="273"/>
      <c r="O33" s="272" t="s">
        <v>48</v>
      </c>
      <c r="P33" s="273"/>
      <c r="Q33" s="272" t="s">
        <v>48</v>
      </c>
      <c r="R33" s="273"/>
      <c r="S33" s="272" t="s">
        <v>48</v>
      </c>
      <c r="T33" s="273"/>
      <c r="U33" s="272" t="s">
        <v>48</v>
      </c>
      <c r="V33" s="273"/>
      <c r="W33" s="272" t="s">
        <v>48</v>
      </c>
      <c r="X33" s="273"/>
      <c r="Y33" s="272" t="s">
        <v>48</v>
      </c>
      <c r="Z33" s="273"/>
      <c r="AA33" s="272" t="s">
        <v>48</v>
      </c>
      <c r="AB33" s="273"/>
      <c r="AC33" s="272" t="s">
        <v>48</v>
      </c>
      <c r="AD33" s="273"/>
      <c r="AE33" s="272" t="s">
        <v>48</v>
      </c>
      <c r="AF33" s="273"/>
      <c r="AG33" s="272" t="s">
        <v>48</v>
      </c>
      <c r="AH33" s="273"/>
      <c r="AI33" s="272" t="s">
        <v>48</v>
      </c>
      <c r="AJ33" s="273"/>
      <c r="AK33" s="272" t="s">
        <v>48</v>
      </c>
      <c r="AL33" s="273"/>
      <c r="AM33" s="272" t="s">
        <v>48</v>
      </c>
      <c r="AN33" s="238"/>
      <c r="AO33" s="272" t="s">
        <v>48</v>
      </c>
      <c r="AP33" s="273"/>
    </row>
    <row r="34" spans="1:42" s="208" customFormat="1" ht="19.5" customHeight="1">
      <c r="A34" s="354"/>
      <c r="B34" s="240" t="s">
        <v>52</v>
      </c>
      <c r="C34" s="310">
        <f t="shared" ref="C34:AP34" si="27">(((C16+C17)*C10)*C8)*(10/C30)</f>
        <v>0</v>
      </c>
      <c r="D34" s="268">
        <f t="shared" si="27"/>
        <v>0</v>
      </c>
      <c r="E34" s="310">
        <f t="shared" si="27"/>
        <v>0</v>
      </c>
      <c r="F34" s="268">
        <f t="shared" si="27"/>
        <v>0</v>
      </c>
      <c r="G34" s="310">
        <f t="shared" si="27"/>
        <v>0</v>
      </c>
      <c r="H34" s="268">
        <f t="shared" si="27"/>
        <v>0</v>
      </c>
      <c r="I34" s="310">
        <f t="shared" si="27"/>
        <v>0</v>
      </c>
      <c r="J34" s="268">
        <f t="shared" si="27"/>
        <v>0</v>
      </c>
      <c r="K34" s="310">
        <f t="shared" si="27"/>
        <v>0</v>
      </c>
      <c r="L34" s="268">
        <f t="shared" si="27"/>
        <v>0</v>
      </c>
      <c r="M34" s="310">
        <f t="shared" si="27"/>
        <v>0</v>
      </c>
      <c r="N34" s="268">
        <f t="shared" si="27"/>
        <v>0</v>
      </c>
      <c r="O34" s="310">
        <f t="shared" si="27"/>
        <v>0</v>
      </c>
      <c r="P34" s="268">
        <f t="shared" si="27"/>
        <v>0</v>
      </c>
      <c r="Q34" s="310">
        <f t="shared" si="27"/>
        <v>0</v>
      </c>
      <c r="R34" s="268">
        <f t="shared" si="27"/>
        <v>0</v>
      </c>
      <c r="S34" s="310">
        <f t="shared" si="27"/>
        <v>0</v>
      </c>
      <c r="T34" s="268">
        <f t="shared" si="27"/>
        <v>0</v>
      </c>
      <c r="U34" s="310">
        <f t="shared" si="27"/>
        <v>0</v>
      </c>
      <c r="V34" s="268">
        <f t="shared" si="27"/>
        <v>0</v>
      </c>
      <c r="W34" s="310">
        <f t="shared" si="27"/>
        <v>0</v>
      </c>
      <c r="X34" s="268">
        <f t="shared" si="27"/>
        <v>0</v>
      </c>
      <c r="Y34" s="310">
        <f t="shared" si="27"/>
        <v>0</v>
      </c>
      <c r="Z34" s="268">
        <f t="shared" si="27"/>
        <v>0</v>
      </c>
      <c r="AA34" s="310">
        <f t="shared" si="27"/>
        <v>0</v>
      </c>
      <c r="AB34" s="268">
        <f t="shared" si="27"/>
        <v>0</v>
      </c>
      <c r="AC34" s="310">
        <f t="shared" si="27"/>
        <v>0</v>
      </c>
      <c r="AD34" s="268">
        <f t="shared" si="27"/>
        <v>0</v>
      </c>
      <c r="AE34" s="310">
        <f t="shared" si="27"/>
        <v>0</v>
      </c>
      <c r="AF34" s="268">
        <f t="shared" si="27"/>
        <v>0</v>
      </c>
      <c r="AG34" s="310">
        <f t="shared" si="27"/>
        <v>0</v>
      </c>
      <c r="AH34" s="268">
        <f t="shared" si="27"/>
        <v>0</v>
      </c>
      <c r="AI34" s="310">
        <f t="shared" si="27"/>
        <v>0</v>
      </c>
      <c r="AJ34" s="268">
        <f t="shared" si="27"/>
        <v>0</v>
      </c>
      <c r="AK34" s="310">
        <f t="shared" si="27"/>
        <v>0</v>
      </c>
      <c r="AL34" s="268">
        <f t="shared" si="27"/>
        <v>0</v>
      </c>
      <c r="AM34" s="310">
        <f t="shared" si="27"/>
        <v>0</v>
      </c>
      <c r="AN34" s="268">
        <f t="shared" si="27"/>
        <v>0</v>
      </c>
      <c r="AO34" s="310">
        <f t="shared" si="27"/>
        <v>0</v>
      </c>
      <c r="AP34" s="268">
        <f t="shared" si="27"/>
        <v>0</v>
      </c>
    </row>
    <row r="35" spans="1:42" ht="19.5" customHeight="1">
      <c r="A35" s="350" t="s">
        <v>53</v>
      </c>
      <c r="B35" s="195" t="s">
        <v>54</v>
      </c>
      <c r="C35" s="333" t="s">
        <v>3</v>
      </c>
      <c r="D35" s="334" t="s">
        <v>55</v>
      </c>
      <c r="E35" s="335" t="s">
        <v>3</v>
      </c>
      <c r="F35" s="334" t="s">
        <v>55</v>
      </c>
      <c r="G35" s="335" t="s">
        <v>3</v>
      </c>
      <c r="H35" s="334" t="s">
        <v>55</v>
      </c>
      <c r="I35" s="335" t="s">
        <v>3</v>
      </c>
      <c r="J35" s="334" t="s">
        <v>55</v>
      </c>
      <c r="K35" s="335" t="s">
        <v>3</v>
      </c>
      <c r="L35" s="334" t="s">
        <v>55</v>
      </c>
      <c r="M35" s="335" t="s">
        <v>3</v>
      </c>
      <c r="N35" s="334" t="s">
        <v>55</v>
      </c>
      <c r="O35" s="335" t="s">
        <v>3</v>
      </c>
      <c r="P35" s="334" t="s">
        <v>55</v>
      </c>
      <c r="Q35" s="335" t="s">
        <v>3</v>
      </c>
      <c r="R35" s="334" t="s">
        <v>55</v>
      </c>
      <c r="S35" s="335" t="s">
        <v>3</v>
      </c>
      <c r="T35" s="334" t="s">
        <v>55</v>
      </c>
      <c r="U35" s="335" t="s">
        <v>3</v>
      </c>
      <c r="V35" s="334" t="s">
        <v>55</v>
      </c>
      <c r="W35" s="335" t="s">
        <v>3</v>
      </c>
      <c r="X35" s="334" t="s">
        <v>55</v>
      </c>
      <c r="Y35" s="335" t="s">
        <v>3</v>
      </c>
      <c r="Z35" s="334" t="s">
        <v>55</v>
      </c>
      <c r="AA35" s="335" t="s">
        <v>3</v>
      </c>
      <c r="AB35" s="334" t="s">
        <v>55</v>
      </c>
      <c r="AC35" s="335" t="s">
        <v>3</v>
      </c>
      <c r="AD35" s="334" t="s">
        <v>55</v>
      </c>
      <c r="AE35" s="335" t="s">
        <v>3</v>
      </c>
      <c r="AF35" s="334" t="s">
        <v>55</v>
      </c>
      <c r="AG35" s="335" t="s">
        <v>3</v>
      </c>
      <c r="AH35" s="334" t="s">
        <v>55</v>
      </c>
      <c r="AI35" s="335" t="s">
        <v>3</v>
      </c>
      <c r="AJ35" s="334" t="s">
        <v>55</v>
      </c>
      <c r="AK35" s="335" t="s">
        <v>3</v>
      </c>
      <c r="AL35" s="334" t="s">
        <v>55</v>
      </c>
      <c r="AM35" s="335" t="s">
        <v>3</v>
      </c>
      <c r="AN35" s="334" t="s">
        <v>55</v>
      </c>
      <c r="AO35" s="333" t="s">
        <v>3</v>
      </c>
      <c r="AP35" s="336" t="s">
        <v>55</v>
      </c>
    </row>
    <row r="36" spans="1:42" s="208" customFormat="1" ht="19.5" customHeight="1">
      <c r="A36" s="350"/>
      <c r="B36" s="240" t="s">
        <v>56</v>
      </c>
      <c r="C36" s="267">
        <f>C27+(C34/10)</f>
        <v>0</v>
      </c>
      <c r="D36" s="275">
        <f>D27+(D34/(D30*2))</f>
        <v>0</v>
      </c>
      <c r="E36" s="267">
        <f>E27+(E34/10)</f>
        <v>0</v>
      </c>
      <c r="F36" s="275">
        <f>F27+(F34/(F30*2))</f>
        <v>0</v>
      </c>
      <c r="G36" s="267">
        <f>G27+(G34/10)</f>
        <v>0</v>
      </c>
      <c r="H36" s="275">
        <f>H27+(H34/(H30*2))</f>
        <v>0</v>
      </c>
      <c r="I36" s="267">
        <f>I27+(I34/10)</f>
        <v>0</v>
      </c>
      <c r="J36" s="275">
        <f>J27+(J34/(J30*2))</f>
        <v>0</v>
      </c>
      <c r="K36" s="267">
        <f>K27+(K34/10)</f>
        <v>0</v>
      </c>
      <c r="L36" s="275">
        <f>L27+(L34/(L30*2))</f>
        <v>0</v>
      </c>
      <c r="M36" s="267">
        <f>M27+(M34/10)</f>
        <v>0</v>
      </c>
      <c r="N36" s="275">
        <f>N27+(N34/(N30*2))</f>
        <v>0</v>
      </c>
      <c r="O36" s="267">
        <f>O27+(O34/10)</f>
        <v>0</v>
      </c>
      <c r="P36" s="275">
        <f>P27+(P34/(P30*2))</f>
        <v>0</v>
      </c>
      <c r="Q36" s="267">
        <f>Q27+(Q34/10)</f>
        <v>0</v>
      </c>
      <c r="R36" s="275">
        <f>R27+(R34/(R30*2))</f>
        <v>0</v>
      </c>
      <c r="S36" s="267">
        <f>S27+(S34/10)</f>
        <v>0</v>
      </c>
      <c r="T36" s="275">
        <f>T27+(T34/(T30*2))</f>
        <v>0</v>
      </c>
      <c r="U36" s="267">
        <f>U27+(U34/10)</f>
        <v>0</v>
      </c>
      <c r="V36" s="275">
        <f>V27+(V34/(V30*2))</f>
        <v>0</v>
      </c>
      <c r="W36" s="267">
        <f>W27+(W34/10)</f>
        <v>0</v>
      </c>
      <c r="X36" s="275">
        <f>X27+(X34/(X30*2))</f>
        <v>0</v>
      </c>
      <c r="Y36" s="267">
        <f>Y27+(Y34/10)</f>
        <v>0</v>
      </c>
      <c r="Z36" s="275">
        <f>Z27+(Z34/(Z30*2))</f>
        <v>0</v>
      </c>
      <c r="AA36" s="267">
        <f>AA27+(AA34/10)</f>
        <v>0</v>
      </c>
      <c r="AB36" s="275">
        <f>AB27+(AB34/(AB30*2))</f>
        <v>0</v>
      </c>
      <c r="AC36" s="267">
        <f>AC27+(AC34/10)</f>
        <v>0</v>
      </c>
      <c r="AD36" s="275">
        <f>AD27+(AD34/(AD30*2))</f>
        <v>0</v>
      </c>
      <c r="AE36" s="267">
        <f>AE27+(AE34/10)</f>
        <v>0</v>
      </c>
      <c r="AF36" s="275">
        <f>AF27+(AF34/(AF30*2))</f>
        <v>0</v>
      </c>
      <c r="AG36" s="267">
        <f>AG27+(AG34/10)</f>
        <v>0</v>
      </c>
      <c r="AH36" s="275">
        <f>AH27+(AH34/(AH30*2))</f>
        <v>0</v>
      </c>
      <c r="AI36" s="267">
        <f>AI27+(AI34/10)</f>
        <v>0</v>
      </c>
      <c r="AJ36" s="275">
        <f>AJ27+(AJ34/(AJ30*2))</f>
        <v>0</v>
      </c>
      <c r="AK36" s="267">
        <f>AK27+(AK34/10)</f>
        <v>0</v>
      </c>
      <c r="AL36" s="275">
        <f>AL27+(AL34/(AL30*2))</f>
        <v>0</v>
      </c>
      <c r="AM36" s="267">
        <f>AM27+(AM34/10)</f>
        <v>0</v>
      </c>
      <c r="AN36" s="275">
        <f>AN27+(AN34/(AN30*2))</f>
        <v>0</v>
      </c>
      <c r="AO36" s="267">
        <f>AO27+(AO34/10)</f>
        <v>0</v>
      </c>
      <c r="AP36" s="275">
        <f>AP27+(AP34/(AP30*2))</f>
        <v>0</v>
      </c>
    </row>
    <row r="37" spans="1:42" s="208" customFormat="1" ht="19.5" customHeight="1">
      <c r="A37" s="350"/>
      <c r="B37" s="240" t="s">
        <v>57</v>
      </c>
      <c r="C37" s="267">
        <f>C36-C36</f>
        <v>0</v>
      </c>
      <c r="D37" s="275">
        <f>C36-D36</f>
        <v>0</v>
      </c>
      <c r="E37" s="267">
        <f>E36-E36</f>
        <v>0</v>
      </c>
      <c r="F37" s="275">
        <f>E36-F36</f>
        <v>0</v>
      </c>
      <c r="G37" s="267">
        <f>G36-G36</f>
        <v>0</v>
      </c>
      <c r="H37" s="275">
        <f>G36-H36</f>
        <v>0</v>
      </c>
      <c r="I37" s="267">
        <f>I36-I36</f>
        <v>0</v>
      </c>
      <c r="J37" s="275">
        <f>I36-J36</f>
        <v>0</v>
      </c>
      <c r="K37" s="267">
        <f>K36-K36</f>
        <v>0</v>
      </c>
      <c r="L37" s="275">
        <f>K36-L36</f>
        <v>0</v>
      </c>
      <c r="M37" s="267">
        <f>M36-M36</f>
        <v>0</v>
      </c>
      <c r="N37" s="275">
        <f>M36-N36</f>
        <v>0</v>
      </c>
      <c r="O37" s="267">
        <f>O36-O36</f>
        <v>0</v>
      </c>
      <c r="P37" s="275">
        <f>O36-P36</f>
        <v>0</v>
      </c>
      <c r="Q37" s="267">
        <f>Q36-Q36</f>
        <v>0</v>
      </c>
      <c r="R37" s="275">
        <f>Q36-R36</f>
        <v>0</v>
      </c>
      <c r="S37" s="267">
        <f>S36-S36</f>
        <v>0</v>
      </c>
      <c r="T37" s="275">
        <f>S36-T36</f>
        <v>0</v>
      </c>
      <c r="U37" s="267">
        <f>U36-U36</f>
        <v>0</v>
      </c>
      <c r="V37" s="275">
        <f>U36-V36</f>
        <v>0</v>
      </c>
      <c r="W37" s="267">
        <f>W36-W36</f>
        <v>0</v>
      </c>
      <c r="X37" s="275">
        <f>W36-X36</f>
        <v>0</v>
      </c>
      <c r="Y37" s="267">
        <f>Y36-Y36</f>
        <v>0</v>
      </c>
      <c r="Z37" s="275">
        <f>Y36-Z36</f>
        <v>0</v>
      </c>
      <c r="AA37" s="267">
        <f>AA36-AA36</f>
        <v>0</v>
      </c>
      <c r="AB37" s="275">
        <f>AA36-AB36</f>
        <v>0</v>
      </c>
      <c r="AC37" s="267">
        <f>AC36-AC36</f>
        <v>0</v>
      </c>
      <c r="AD37" s="275">
        <f>AC36-AD36</f>
        <v>0</v>
      </c>
      <c r="AE37" s="267">
        <f>AE36-AE36</f>
        <v>0</v>
      </c>
      <c r="AF37" s="275">
        <f>AE36-AF36</f>
        <v>0</v>
      </c>
      <c r="AG37" s="267">
        <f>AG36-AG36</f>
        <v>0</v>
      </c>
      <c r="AH37" s="275">
        <f>AG36-AH36</f>
        <v>0</v>
      </c>
      <c r="AI37" s="267">
        <f>AI36-AI36</f>
        <v>0</v>
      </c>
      <c r="AJ37" s="275">
        <f>AI36-AJ36</f>
        <v>0</v>
      </c>
      <c r="AK37" s="267">
        <f>AK36-AK36</f>
        <v>0</v>
      </c>
      <c r="AL37" s="275">
        <f>AK36-AL36</f>
        <v>0</v>
      </c>
      <c r="AM37" s="267">
        <f>AM36-AM36</f>
        <v>0</v>
      </c>
      <c r="AN37" s="275">
        <f>AM36-AN36</f>
        <v>0</v>
      </c>
      <c r="AO37" s="267">
        <f>AO36-AO36</f>
        <v>0</v>
      </c>
      <c r="AP37" s="275">
        <f>AO36-AP36</f>
        <v>0</v>
      </c>
    </row>
    <row r="38" spans="1:42" s="208" customFormat="1" ht="19.5" customHeight="1">
      <c r="A38" s="350"/>
      <c r="B38" s="288" t="s">
        <v>58</v>
      </c>
      <c r="C38" s="276">
        <v>0</v>
      </c>
      <c r="D38" s="277" t="e">
        <f>(C36-D36)/C36</f>
        <v>#DIV/0!</v>
      </c>
      <c r="E38" s="276">
        <v>0</v>
      </c>
      <c r="F38" s="277" t="e">
        <f>(E36-F36)/E36</f>
        <v>#DIV/0!</v>
      </c>
      <c r="G38" s="276">
        <v>0</v>
      </c>
      <c r="H38" s="277" t="e">
        <f>(G36-H36)/G36</f>
        <v>#DIV/0!</v>
      </c>
      <c r="I38" s="276">
        <v>0</v>
      </c>
      <c r="J38" s="277" t="e">
        <f>(I36-J36)/I36</f>
        <v>#DIV/0!</v>
      </c>
      <c r="K38" s="276">
        <v>0</v>
      </c>
      <c r="L38" s="277" t="e">
        <f>(K36-L36)/K36</f>
        <v>#DIV/0!</v>
      </c>
      <c r="M38" s="276">
        <v>0</v>
      </c>
      <c r="N38" s="277" t="e">
        <f>(M36-N36)/M36</f>
        <v>#DIV/0!</v>
      </c>
      <c r="O38" s="276">
        <v>0</v>
      </c>
      <c r="P38" s="277" t="e">
        <f>(O36-P36)/O36</f>
        <v>#DIV/0!</v>
      </c>
      <c r="Q38" s="276">
        <v>0</v>
      </c>
      <c r="R38" s="277" t="e">
        <f>(Q36-R36)/Q36</f>
        <v>#DIV/0!</v>
      </c>
      <c r="S38" s="276">
        <v>0</v>
      </c>
      <c r="T38" s="277" t="e">
        <f>(S36-T36)/S36</f>
        <v>#DIV/0!</v>
      </c>
      <c r="U38" s="276">
        <v>0</v>
      </c>
      <c r="V38" s="277" t="e">
        <f>(U36-V36)/U36</f>
        <v>#DIV/0!</v>
      </c>
      <c r="W38" s="276">
        <v>0</v>
      </c>
      <c r="X38" s="277" t="e">
        <f>(W36-X36)/W36</f>
        <v>#DIV/0!</v>
      </c>
      <c r="Y38" s="276">
        <v>0</v>
      </c>
      <c r="Z38" s="277" t="e">
        <f>(Y36-Z36)/Y36</f>
        <v>#DIV/0!</v>
      </c>
      <c r="AA38" s="276">
        <v>0</v>
      </c>
      <c r="AB38" s="277" t="e">
        <f>(AA36-AB36)/AA36</f>
        <v>#DIV/0!</v>
      </c>
      <c r="AC38" s="276">
        <v>0</v>
      </c>
      <c r="AD38" s="277" t="e">
        <f>(AC36-AD36)/AC36</f>
        <v>#DIV/0!</v>
      </c>
      <c r="AE38" s="276">
        <v>0</v>
      </c>
      <c r="AF38" s="277" t="e">
        <f>(AE36-AF36)/AE36</f>
        <v>#DIV/0!</v>
      </c>
      <c r="AG38" s="276">
        <v>0</v>
      </c>
      <c r="AH38" s="277" t="e">
        <f>(AG36-AH36)/AG36</f>
        <v>#DIV/0!</v>
      </c>
      <c r="AI38" s="276">
        <v>0</v>
      </c>
      <c r="AJ38" s="277" t="e">
        <f>(AI36-AJ36)/AI36</f>
        <v>#DIV/0!</v>
      </c>
      <c r="AK38" s="276">
        <v>0</v>
      </c>
      <c r="AL38" s="277" t="e">
        <f>(AK36-AL36)/AK36</f>
        <v>#DIV/0!</v>
      </c>
      <c r="AM38" s="276">
        <v>0</v>
      </c>
      <c r="AN38" s="277" t="e">
        <f>(AM36-AN36)/AM36</f>
        <v>#DIV/0!</v>
      </c>
      <c r="AO38" s="276">
        <v>0</v>
      </c>
      <c r="AP38" s="277" t="e">
        <f>(AO36-AP36)/AO36</f>
        <v>#DIV/0!</v>
      </c>
    </row>
    <row r="39" spans="1:42" ht="22.5" customHeight="1">
      <c r="A39" s="351" t="s">
        <v>59</v>
      </c>
      <c r="B39" s="196" t="s">
        <v>60</v>
      </c>
      <c r="C39" s="197"/>
      <c r="D39" s="198"/>
      <c r="E39" s="197"/>
      <c r="F39" s="198"/>
      <c r="G39" s="197"/>
      <c r="H39" s="198"/>
      <c r="I39" s="197"/>
      <c r="J39" s="198"/>
      <c r="K39" s="197"/>
      <c r="L39" s="198"/>
      <c r="M39" s="197"/>
      <c r="N39" s="198"/>
      <c r="O39" s="197"/>
      <c r="P39" s="198"/>
      <c r="Q39" s="197"/>
      <c r="R39" s="198"/>
      <c r="S39" s="197"/>
      <c r="T39" s="198"/>
      <c r="U39" s="197"/>
      <c r="V39" s="198"/>
      <c r="W39" s="197"/>
      <c r="X39" s="198"/>
      <c r="Y39" s="197"/>
      <c r="Z39" s="198"/>
      <c r="AA39" s="197"/>
      <c r="AB39" s="198"/>
      <c r="AC39" s="197"/>
      <c r="AD39" s="198"/>
      <c r="AE39" s="197"/>
      <c r="AF39" s="198"/>
      <c r="AG39" s="197"/>
      <c r="AH39" s="198"/>
      <c r="AI39" s="197"/>
      <c r="AJ39" s="198"/>
      <c r="AK39" s="197"/>
      <c r="AL39" s="198"/>
      <c r="AM39" s="197"/>
      <c r="AN39" s="198"/>
      <c r="AO39" s="197"/>
      <c r="AP39" s="198"/>
    </row>
    <row r="40" spans="1:42" s="208" customFormat="1" ht="22.5" customHeight="1">
      <c r="A40" s="351"/>
      <c r="B40" s="288" t="s">
        <v>61</v>
      </c>
      <c r="C40" s="278"/>
      <c r="D40" s="279">
        <v>0</v>
      </c>
      <c r="E40" s="278"/>
      <c r="F40" s="279">
        <v>0</v>
      </c>
      <c r="G40" s="278"/>
      <c r="H40" s="279">
        <v>0</v>
      </c>
      <c r="I40" s="278"/>
      <c r="J40" s="279">
        <v>0</v>
      </c>
      <c r="K40" s="278"/>
      <c r="L40" s="279">
        <v>0</v>
      </c>
      <c r="M40" s="278"/>
      <c r="N40" s="279">
        <v>0</v>
      </c>
      <c r="O40" s="278"/>
      <c r="P40" s="279">
        <v>0</v>
      </c>
      <c r="Q40" s="278"/>
      <c r="R40" s="279">
        <v>0</v>
      </c>
      <c r="S40" s="278"/>
      <c r="T40" s="279">
        <v>0</v>
      </c>
      <c r="U40" s="278"/>
      <c r="V40" s="279">
        <v>0</v>
      </c>
      <c r="W40" s="278"/>
      <c r="X40" s="279">
        <v>0</v>
      </c>
      <c r="Y40" s="278"/>
      <c r="Z40" s="279">
        <v>0</v>
      </c>
      <c r="AA40" s="278"/>
      <c r="AB40" s="279">
        <v>0</v>
      </c>
      <c r="AC40" s="278"/>
      <c r="AD40" s="279">
        <v>0</v>
      </c>
      <c r="AE40" s="278"/>
      <c r="AF40" s="279">
        <v>0</v>
      </c>
      <c r="AG40" s="278"/>
      <c r="AH40" s="279">
        <v>0</v>
      </c>
      <c r="AI40" s="278"/>
      <c r="AJ40" s="279">
        <v>0</v>
      </c>
      <c r="AK40" s="278"/>
      <c r="AL40" s="279">
        <v>0</v>
      </c>
      <c r="AM40" s="278"/>
      <c r="AN40" s="279">
        <v>0</v>
      </c>
      <c r="AO40" s="278"/>
      <c r="AP40" s="279">
        <v>0</v>
      </c>
    </row>
    <row r="41" spans="1:42" s="208" customFormat="1" ht="22.5" customHeight="1">
      <c r="A41" s="351"/>
      <c r="B41" s="240" t="s">
        <v>63</v>
      </c>
      <c r="C41" s="280"/>
      <c r="D41" s="281">
        <v>0</v>
      </c>
      <c r="E41" s="280"/>
      <c r="F41" s="281">
        <v>0</v>
      </c>
      <c r="G41" s="280"/>
      <c r="H41" s="281">
        <v>0</v>
      </c>
      <c r="I41" s="280"/>
      <c r="J41" s="281">
        <v>0</v>
      </c>
      <c r="K41" s="280"/>
      <c r="L41" s="281">
        <v>0</v>
      </c>
      <c r="M41" s="280"/>
      <c r="N41" s="281">
        <v>0</v>
      </c>
      <c r="O41" s="280"/>
      <c r="P41" s="281">
        <v>0</v>
      </c>
      <c r="Q41" s="280"/>
      <c r="R41" s="281">
        <v>0</v>
      </c>
      <c r="S41" s="280"/>
      <c r="T41" s="281">
        <v>0</v>
      </c>
      <c r="U41" s="280"/>
      <c r="V41" s="281">
        <v>0</v>
      </c>
      <c r="W41" s="280"/>
      <c r="X41" s="281">
        <v>0</v>
      </c>
      <c r="Y41" s="280"/>
      <c r="Z41" s="281">
        <v>0</v>
      </c>
      <c r="AA41" s="280"/>
      <c r="AB41" s="281">
        <v>0</v>
      </c>
      <c r="AC41" s="280"/>
      <c r="AD41" s="281">
        <v>0</v>
      </c>
      <c r="AE41" s="280"/>
      <c r="AF41" s="281">
        <v>0</v>
      </c>
      <c r="AG41" s="280"/>
      <c r="AH41" s="281">
        <v>0</v>
      </c>
      <c r="AI41" s="280"/>
      <c r="AJ41" s="281">
        <v>0</v>
      </c>
      <c r="AK41" s="280"/>
      <c r="AL41" s="281">
        <v>0</v>
      </c>
      <c r="AM41" s="280"/>
      <c r="AN41" s="281">
        <v>0</v>
      </c>
      <c r="AO41" s="280"/>
      <c r="AP41" s="281">
        <v>0</v>
      </c>
    </row>
    <row r="42" spans="1:42" ht="19.5" customHeight="1">
      <c r="A42" s="341" t="s">
        <v>65</v>
      </c>
      <c r="B42" s="199" t="s">
        <v>66</v>
      </c>
      <c r="C42" s="200"/>
      <c r="D42" s="201"/>
      <c r="E42" s="200"/>
      <c r="F42" s="201"/>
      <c r="G42" s="200"/>
      <c r="H42" s="201"/>
      <c r="I42" s="200"/>
      <c r="J42" s="201"/>
      <c r="K42" s="200"/>
      <c r="L42" s="201"/>
      <c r="M42" s="200"/>
      <c r="N42" s="201"/>
      <c r="O42" s="200"/>
      <c r="P42" s="201"/>
      <c r="Q42" s="200"/>
      <c r="R42" s="201"/>
      <c r="S42" s="200"/>
      <c r="T42" s="201"/>
      <c r="U42" s="200"/>
      <c r="V42" s="201"/>
      <c r="W42" s="200"/>
      <c r="X42" s="201"/>
      <c r="Y42" s="200"/>
      <c r="Z42" s="201"/>
      <c r="AA42" s="200"/>
      <c r="AB42" s="201"/>
      <c r="AC42" s="200"/>
      <c r="AD42" s="201"/>
      <c r="AE42" s="200"/>
      <c r="AF42" s="201"/>
      <c r="AG42" s="200"/>
      <c r="AH42" s="201"/>
      <c r="AI42" s="200"/>
      <c r="AJ42" s="201"/>
      <c r="AK42" s="200"/>
      <c r="AL42" s="201"/>
      <c r="AM42" s="200"/>
      <c r="AN42" s="201"/>
      <c r="AO42" s="200"/>
      <c r="AP42" s="201"/>
    </row>
    <row r="43" spans="1:42" s="208" customFormat="1" ht="19.5" customHeight="1">
      <c r="A43" s="341"/>
      <c r="B43" s="240" t="s">
        <v>67</v>
      </c>
      <c r="C43" s="274">
        <v>0</v>
      </c>
      <c r="D43" s="275">
        <f>((D41+D40)*D8)</f>
        <v>0</v>
      </c>
      <c r="E43" s="274">
        <v>0</v>
      </c>
      <c r="F43" s="275">
        <f>((F41+F40)*F8)</f>
        <v>0</v>
      </c>
      <c r="G43" s="274">
        <v>0</v>
      </c>
      <c r="H43" s="275">
        <f>((H41+H40)*H8)</f>
        <v>0</v>
      </c>
      <c r="I43" s="274">
        <v>0</v>
      </c>
      <c r="J43" s="275">
        <f>((J41+J40)*J8)</f>
        <v>0</v>
      </c>
      <c r="K43" s="274">
        <v>0</v>
      </c>
      <c r="L43" s="275">
        <f>((L41+L40)*L8)</f>
        <v>0</v>
      </c>
      <c r="M43" s="274">
        <v>0</v>
      </c>
      <c r="N43" s="275">
        <f>((N41+N40)*N8)</f>
        <v>0</v>
      </c>
      <c r="O43" s="274">
        <v>0</v>
      </c>
      <c r="P43" s="275">
        <f>((P41+P40)*P8)</f>
        <v>0</v>
      </c>
      <c r="Q43" s="274">
        <v>0</v>
      </c>
      <c r="R43" s="275">
        <f>((R41+R40)*R8)</f>
        <v>0</v>
      </c>
      <c r="S43" s="274">
        <v>0</v>
      </c>
      <c r="T43" s="275">
        <f>((T41+T40)*T8)</f>
        <v>0</v>
      </c>
      <c r="U43" s="274">
        <v>0</v>
      </c>
      <c r="V43" s="275">
        <f>((V41+V40)*V8)</f>
        <v>0</v>
      </c>
      <c r="W43" s="274">
        <v>0</v>
      </c>
      <c r="X43" s="275">
        <f>((X41+X40)*X8)</f>
        <v>0</v>
      </c>
      <c r="Y43" s="274">
        <v>0</v>
      </c>
      <c r="Z43" s="275">
        <f>((Z41+Z40)*Z8)</f>
        <v>0</v>
      </c>
      <c r="AA43" s="274">
        <v>0</v>
      </c>
      <c r="AB43" s="275">
        <f>((AB41+AB40)*AB8)</f>
        <v>0</v>
      </c>
      <c r="AC43" s="274">
        <v>0</v>
      </c>
      <c r="AD43" s="275">
        <f>((AD41+AD40)*AD8)</f>
        <v>0</v>
      </c>
      <c r="AE43" s="274">
        <v>0</v>
      </c>
      <c r="AF43" s="275">
        <f>((AF41+AF40)*AF8)</f>
        <v>0</v>
      </c>
      <c r="AG43" s="274">
        <v>0</v>
      </c>
      <c r="AH43" s="275">
        <f>((AH41+AH40)*AH8)</f>
        <v>0</v>
      </c>
      <c r="AI43" s="274">
        <v>0</v>
      </c>
      <c r="AJ43" s="275">
        <f>((AJ41+AJ40)*AJ8)</f>
        <v>0</v>
      </c>
      <c r="AK43" s="274">
        <v>0</v>
      </c>
      <c r="AL43" s="275">
        <f>((AL41+AL40)*AL8)</f>
        <v>0</v>
      </c>
      <c r="AM43" s="274">
        <v>0</v>
      </c>
      <c r="AN43" s="275">
        <f>((AN41+AN40)*AN8)</f>
        <v>0</v>
      </c>
      <c r="AO43" s="274">
        <v>0</v>
      </c>
      <c r="AP43" s="275">
        <f>((AP41+AP40)*AP8)</f>
        <v>0</v>
      </c>
    </row>
    <row r="44" spans="1:42" s="208" customFormat="1" ht="19.5" customHeight="1">
      <c r="A44" s="341"/>
      <c r="B44" s="288" t="s">
        <v>68</v>
      </c>
      <c r="C44" s="282" t="s">
        <v>69</v>
      </c>
      <c r="D44" s="283" t="e">
        <f>D43/D37</f>
        <v>#DIV/0!</v>
      </c>
      <c r="E44" s="282" t="s">
        <v>69</v>
      </c>
      <c r="F44" s="283" t="e">
        <f>F43/F37</f>
        <v>#DIV/0!</v>
      </c>
      <c r="G44" s="282" t="s">
        <v>69</v>
      </c>
      <c r="H44" s="283" t="e">
        <f>H43/H37</f>
        <v>#DIV/0!</v>
      </c>
      <c r="I44" s="282" t="s">
        <v>69</v>
      </c>
      <c r="J44" s="283" t="e">
        <f>J43/J37</f>
        <v>#DIV/0!</v>
      </c>
      <c r="K44" s="282" t="s">
        <v>69</v>
      </c>
      <c r="L44" s="283" t="e">
        <f>L43/L37</f>
        <v>#DIV/0!</v>
      </c>
      <c r="M44" s="282" t="s">
        <v>69</v>
      </c>
      <c r="N44" s="283" t="e">
        <f>N43/N37</f>
        <v>#DIV/0!</v>
      </c>
      <c r="O44" s="282" t="s">
        <v>69</v>
      </c>
      <c r="P44" s="283" t="e">
        <f>P43/P37</f>
        <v>#DIV/0!</v>
      </c>
      <c r="Q44" s="282" t="s">
        <v>69</v>
      </c>
      <c r="R44" s="283" t="e">
        <f>R43/R37</f>
        <v>#DIV/0!</v>
      </c>
      <c r="S44" s="282" t="s">
        <v>69</v>
      </c>
      <c r="T44" s="283" t="e">
        <f>T43/T37</f>
        <v>#DIV/0!</v>
      </c>
      <c r="U44" s="282" t="s">
        <v>69</v>
      </c>
      <c r="V44" s="283" t="e">
        <f>V43/V37</f>
        <v>#DIV/0!</v>
      </c>
      <c r="W44" s="282" t="s">
        <v>69</v>
      </c>
      <c r="X44" s="283" t="e">
        <f>X43/X37</f>
        <v>#DIV/0!</v>
      </c>
      <c r="Y44" s="282" t="s">
        <v>69</v>
      </c>
      <c r="Z44" s="283" t="e">
        <f>Z43/Z37</f>
        <v>#DIV/0!</v>
      </c>
      <c r="AA44" s="282" t="s">
        <v>69</v>
      </c>
      <c r="AB44" s="283" t="e">
        <f>AB43/AB37</f>
        <v>#DIV/0!</v>
      </c>
      <c r="AC44" s="282" t="s">
        <v>69</v>
      </c>
      <c r="AD44" s="283" t="e">
        <f>AD43/AD37</f>
        <v>#DIV/0!</v>
      </c>
      <c r="AE44" s="282" t="s">
        <v>69</v>
      </c>
      <c r="AF44" s="283" t="e">
        <f>AF43/AF37</f>
        <v>#DIV/0!</v>
      </c>
      <c r="AG44" s="282" t="s">
        <v>69</v>
      </c>
      <c r="AH44" s="283" t="e">
        <f>AH43/AH37</f>
        <v>#DIV/0!</v>
      </c>
      <c r="AI44" s="282" t="s">
        <v>69</v>
      </c>
      <c r="AJ44" s="283" t="e">
        <f>AJ43/AJ37</f>
        <v>#DIV/0!</v>
      </c>
      <c r="AK44" s="282" t="s">
        <v>69</v>
      </c>
      <c r="AL44" s="283" t="e">
        <f>AL43/AL37</f>
        <v>#DIV/0!</v>
      </c>
      <c r="AM44" s="282" t="s">
        <v>69</v>
      </c>
      <c r="AN44" s="283" t="e">
        <f>AN43/AN37</f>
        <v>#DIV/0!</v>
      </c>
      <c r="AO44" s="282" t="s">
        <v>69</v>
      </c>
      <c r="AP44" s="283" t="e">
        <f>AP43/AP37</f>
        <v>#DIV/0!</v>
      </c>
    </row>
    <row r="45" spans="1:42" s="208" customFormat="1" ht="19.5" customHeight="1">
      <c r="A45" s="341"/>
      <c r="B45" s="240" t="s">
        <v>70</v>
      </c>
      <c r="C45" s="284" t="s">
        <v>69</v>
      </c>
      <c r="D45" s="285">
        <f>(D26*300/1000/1000)</f>
        <v>0</v>
      </c>
      <c r="E45" s="284" t="s">
        <v>69</v>
      </c>
      <c r="F45" s="285">
        <f>(F26*300/1000/1000)</f>
        <v>0</v>
      </c>
      <c r="G45" s="284" t="s">
        <v>69</v>
      </c>
      <c r="H45" s="285">
        <f>(H26*300/1000/1000)</f>
        <v>0</v>
      </c>
      <c r="I45" s="284" t="s">
        <v>69</v>
      </c>
      <c r="J45" s="285">
        <f>(J26*300/1000/1000)</f>
        <v>0</v>
      </c>
      <c r="K45" s="284" t="s">
        <v>69</v>
      </c>
      <c r="L45" s="285">
        <f>(L26*300/1000/1000)</f>
        <v>0</v>
      </c>
      <c r="M45" s="284" t="s">
        <v>69</v>
      </c>
      <c r="N45" s="285">
        <f>(N26*300/1000/1000)</f>
        <v>0</v>
      </c>
      <c r="O45" s="284" t="s">
        <v>69</v>
      </c>
      <c r="P45" s="285">
        <f>(P26*300/1000/1000)</f>
        <v>0</v>
      </c>
      <c r="Q45" s="284" t="s">
        <v>69</v>
      </c>
      <c r="R45" s="285">
        <f>(R26*300/1000/1000)</f>
        <v>0</v>
      </c>
      <c r="S45" s="284" t="s">
        <v>69</v>
      </c>
      <c r="T45" s="285">
        <f>(T26*300/1000/1000)</f>
        <v>0</v>
      </c>
      <c r="U45" s="284" t="s">
        <v>69</v>
      </c>
      <c r="V45" s="285">
        <f>(V26*300/1000/1000)</f>
        <v>0</v>
      </c>
      <c r="W45" s="284" t="s">
        <v>69</v>
      </c>
      <c r="X45" s="285">
        <f>(X26*300/1000/1000)</f>
        <v>0</v>
      </c>
      <c r="Y45" s="284" t="s">
        <v>69</v>
      </c>
      <c r="Z45" s="285">
        <f>(Z26*300/1000/1000)</f>
        <v>0</v>
      </c>
      <c r="AA45" s="284" t="s">
        <v>69</v>
      </c>
      <c r="AB45" s="285">
        <f>(AB26*300/1000/1000)</f>
        <v>0</v>
      </c>
      <c r="AC45" s="284" t="s">
        <v>69</v>
      </c>
      <c r="AD45" s="285">
        <f>(AD26*300/1000/1000)</f>
        <v>0</v>
      </c>
      <c r="AE45" s="284" t="s">
        <v>69</v>
      </c>
      <c r="AF45" s="285">
        <f>(AF26*300/1000/1000)</f>
        <v>0</v>
      </c>
      <c r="AG45" s="284" t="s">
        <v>69</v>
      </c>
      <c r="AH45" s="285">
        <f>(AH26*300/1000/1000)</f>
        <v>0</v>
      </c>
      <c r="AI45" s="284" t="s">
        <v>69</v>
      </c>
      <c r="AJ45" s="285">
        <f>(AJ26*300/1000/1000)</f>
        <v>0</v>
      </c>
      <c r="AK45" s="284" t="s">
        <v>69</v>
      </c>
      <c r="AL45" s="285">
        <f>(AL26*300/1000/1000)</f>
        <v>0</v>
      </c>
      <c r="AM45" s="284" t="s">
        <v>69</v>
      </c>
      <c r="AN45" s="285">
        <f>(AN26*300/1000/1000)</f>
        <v>0</v>
      </c>
      <c r="AO45" s="284" t="s">
        <v>69</v>
      </c>
      <c r="AP45" s="285">
        <f>(AP26*300/1000/1000)</f>
        <v>0</v>
      </c>
    </row>
    <row r="46" spans="1:42" s="208" customFormat="1" ht="14.1" customHeight="1">
      <c r="A46" s="341"/>
      <c r="B46" s="288" t="s">
        <v>72</v>
      </c>
      <c r="C46" s="292" t="s">
        <v>69</v>
      </c>
      <c r="D46" s="291" t="e">
        <f ca="1">TODAY()+(D44*365)</f>
        <v>#DIV/0!</v>
      </c>
      <c r="E46" s="292" t="s">
        <v>69</v>
      </c>
      <c r="F46" s="291" t="e">
        <f ca="1">TODAY()+(F44*365)</f>
        <v>#DIV/0!</v>
      </c>
      <c r="G46" s="292" t="s">
        <v>69</v>
      </c>
      <c r="H46" s="291" t="e">
        <f ca="1">TODAY()+(H44*365)</f>
        <v>#DIV/0!</v>
      </c>
      <c r="I46" s="292" t="s">
        <v>69</v>
      </c>
      <c r="J46" s="291" t="e">
        <f ca="1">TODAY()+(J44*365)</f>
        <v>#DIV/0!</v>
      </c>
      <c r="K46" s="292" t="s">
        <v>69</v>
      </c>
      <c r="L46" s="291" t="e">
        <f ca="1">TODAY()+(L44*365)</f>
        <v>#DIV/0!</v>
      </c>
      <c r="M46" s="292" t="s">
        <v>69</v>
      </c>
      <c r="N46" s="291" t="e">
        <f ca="1">TODAY()+(N44*365)</f>
        <v>#DIV/0!</v>
      </c>
      <c r="O46" s="292" t="s">
        <v>69</v>
      </c>
      <c r="P46" s="291" t="e">
        <f ca="1">TODAY()+(P44*365)</f>
        <v>#DIV/0!</v>
      </c>
      <c r="Q46" s="292" t="s">
        <v>69</v>
      </c>
      <c r="R46" s="291" t="e">
        <f ca="1">TODAY()+(R44*365)</f>
        <v>#DIV/0!</v>
      </c>
      <c r="S46" s="292" t="s">
        <v>69</v>
      </c>
      <c r="T46" s="291" t="e">
        <f ca="1">TODAY()+(T44*365)</f>
        <v>#DIV/0!</v>
      </c>
      <c r="U46" s="292" t="s">
        <v>69</v>
      </c>
      <c r="V46" s="291" t="e">
        <f ca="1">TODAY()+(V44*365)</f>
        <v>#DIV/0!</v>
      </c>
      <c r="W46" s="292" t="s">
        <v>69</v>
      </c>
      <c r="X46" s="291" t="e">
        <f ca="1">TODAY()+(X44*365)</f>
        <v>#DIV/0!</v>
      </c>
      <c r="Y46" s="292" t="s">
        <v>69</v>
      </c>
      <c r="Z46" s="291" t="e">
        <f ca="1">TODAY()+(Z44*365)</f>
        <v>#DIV/0!</v>
      </c>
      <c r="AA46" s="292" t="s">
        <v>69</v>
      </c>
      <c r="AB46" s="291" t="e">
        <f ca="1">TODAY()+(AB44*365)</f>
        <v>#DIV/0!</v>
      </c>
      <c r="AC46" s="292" t="s">
        <v>69</v>
      </c>
      <c r="AD46" s="291" t="e">
        <f ca="1">TODAY()+(AD44*365)</f>
        <v>#DIV/0!</v>
      </c>
      <c r="AE46" s="292" t="s">
        <v>69</v>
      </c>
      <c r="AF46" s="291" t="e">
        <f ca="1">TODAY()+(AF44*365)</f>
        <v>#DIV/0!</v>
      </c>
      <c r="AG46" s="292" t="s">
        <v>69</v>
      </c>
      <c r="AH46" s="291" t="e">
        <f ca="1">TODAY()+(AH44*365)</f>
        <v>#DIV/0!</v>
      </c>
      <c r="AI46" s="292" t="s">
        <v>69</v>
      </c>
      <c r="AJ46" s="291" t="e">
        <f ca="1">TODAY()+(AJ44*365)</f>
        <v>#DIV/0!</v>
      </c>
      <c r="AK46" s="292" t="s">
        <v>69</v>
      </c>
      <c r="AL46" s="291" t="e">
        <f ca="1">TODAY()+(AL44*365)</f>
        <v>#DIV/0!</v>
      </c>
      <c r="AM46" s="292" t="s">
        <v>69</v>
      </c>
      <c r="AN46" s="291" t="e">
        <f ca="1">TODAY()+(AN44*365)</f>
        <v>#DIV/0!</v>
      </c>
      <c r="AO46" s="292" t="s">
        <v>69</v>
      </c>
      <c r="AP46" s="291" t="e">
        <f ca="1">TODAY()+(AP44*365)</f>
        <v>#DIV/0!</v>
      </c>
    </row>
    <row r="49" spans="1:42" s="208" customFormat="1">
      <c r="A49" s="293">
        <f>SUM(D49:AP49)</f>
        <v>0</v>
      </c>
      <c r="B49" s="275" t="s">
        <v>129</v>
      </c>
      <c r="C49" s="275"/>
      <c r="D49" s="275">
        <f>D40*D$8</f>
        <v>0</v>
      </c>
      <c r="E49" s="275"/>
      <c r="F49" s="275">
        <f>F40*F$8</f>
        <v>0</v>
      </c>
      <c r="G49" s="275"/>
      <c r="H49" s="275">
        <f>H40*H$8</f>
        <v>0</v>
      </c>
      <c r="I49" s="275"/>
      <c r="J49" s="275">
        <f>J40*J$8</f>
        <v>0</v>
      </c>
      <c r="K49" s="275"/>
      <c r="L49" s="275">
        <f>L40*L$8</f>
        <v>0</v>
      </c>
      <c r="M49" s="275"/>
      <c r="N49" s="275">
        <f>N40*N$8</f>
        <v>0</v>
      </c>
      <c r="O49" s="275"/>
      <c r="P49" s="275">
        <f>P40*P$8</f>
        <v>0</v>
      </c>
      <c r="Q49" s="275"/>
      <c r="R49" s="275">
        <f>R40*R$8</f>
        <v>0</v>
      </c>
      <c r="S49" s="275"/>
      <c r="T49" s="275">
        <f>T40*T$8</f>
        <v>0</v>
      </c>
      <c r="U49" s="275"/>
      <c r="V49" s="275">
        <f>V40*V$8</f>
        <v>0</v>
      </c>
      <c r="W49" s="275"/>
      <c r="X49" s="275">
        <f>X40*X$8</f>
        <v>0</v>
      </c>
      <c r="Y49" s="275"/>
      <c r="Z49" s="275">
        <f>Z40*Z$8</f>
        <v>0</v>
      </c>
      <c r="AA49" s="275"/>
      <c r="AB49" s="275">
        <f>AB40*AB$8</f>
        <v>0</v>
      </c>
      <c r="AC49" s="275"/>
      <c r="AD49" s="275">
        <f>AD40*AD$8</f>
        <v>0</v>
      </c>
      <c r="AE49" s="275"/>
      <c r="AF49" s="275">
        <f>AF40*AF$8</f>
        <v>0</v>
      </c>
      <c r="AG49" s="275"/>
      <c r="AH49" s="275">
        <f>AH40*AH$8</f>
        <v>0</v>
      </c>
      <c r="AI49" s="275"/>
      <c r="AJ49" s="275">
        <f>AJ40*AJ$8</f>
        <v>0</v>
      </c>
      <c r="AK49" s="275"/>
      <c r="AL49" s="275">
        <f>AL40*AL$8</f>
        <v>0</v>
      </c>
      <c r="AM49" s="275"/>
      <c r="AN49" s="275">
        <f>AN40*AN$8</f>
        <v>0</v>
      </c>
      <c r="AO49" s="275"/>
      <c r="AP49" s="275">
        <f>AP40*AP$8</f>
        <v>0</v>
      </c>
    </row>
    <row r="50" spans="1:42" s="208" customFormat="1">
      <c r="A50" s="293">
        <f>SUM(D50:AP50)</f>
        <v>0</v>
      </c>
      <c r="B50" s="275" t="s">
        <v>130</v>
      </c>
      <c r="C50" s="275"/>
      <c r="D50" s="275">
        <f>D41*D$8</f>
        <v>0</v>
      </c>
      <c r="E50" s="275"/>
      <c r="F50" s="275">
        <f>F41*F$8</f>
        <v>0</v>
      </c>
      <c r="G50" s="275"/>
      <c r="H50" s="275">
        <f>H41*H$8</f>
        <v>0</v>
      </c>
      <c r="I50" s="275"/>
      <c r="J50" s="275">
        <f>J41*J$8</f>
        <v>0</v>
      </c>
      <c r="K50" s="275"/>
      <c r="L50" s="275">
        <f>L41*L$8</f>
        <v>0</v>
      </c>
      <c r="M50" s="275"/>
      <c r="N50" s="275">
        <f>N41*N$8</f>
        <v>0</v>
      </c>
      <c r="O50" s="275"/>
      <c r="P50" s="275">
        <f>P41*P$8</f>
        <v>0</v>
      </c>
      <c r="Q50" s="275"/>
      <c r="R50" s="275">
        <f>R41*R$8</f>
        <v>0</v>
      </c>
      <c r="S50" s="275"/>
      <c r="T50" s="275">
        <f>T41*T$8</f>
        <v>0</v>
      </c>
      <c r="U50" s="275"/>
      <c r="V50" s="275">
        <f>V41*V$8</f>
        <v>0</v>
      </c>
      <c r="W50" s="275"/>
      <c r="X50" s="275">
        <f>X41*X$8</f>
        <v>0</v>
      </c>
      <c r="Y50" s="275"/>
      <c r="Z50" s="275">
        <f>Z41*Z$8</f>
        <v>0</v>
      </c>
      <c r="AA50" s="275"/>
      <c r="AB50" s="275">
        <f>AB41*AB$8</f>
        <v>0</v>
      </c>
      <c r="AC50" s="275"/>
      <c r="AD50" s="275">
        <f>AD41*AD$8</f>
        <v>0</v>
      </c>
      <c r="AE50" s="275"/>
      <c r="AF50" s="275">
        <f>AF41*AF$8</f>
        <v>0</v>
      </c>
      <c r="AG50" s="275"/>
      <c r="AH50" s="275">
        <f>AH41*AH$8</f>
        <v>0</v>
      </c>
      <c r="AI50" s="275"/>
      <c r="AJ50" s="275">
        <f>AJ41*AJ$8</f>
        <v>0</v>
      </c>
      <c r="AK50" s="275"/>
      <c r="AL50" s="275">
        <f>AL41*AL$8</f>
        <v>0</v>
      </c>
      <c r="AM50" s="275"/>
      <c r="AN50" s="275">
        <f>AN41*AN$8</f>
        <v>0</v>
      </c>
      <c r="AO50" s="275"/>
      <c r="AP50" s="275">
        <f>AP41*AP$8</f>
        <v>0</v>
      </c>
    </row>
    <row r="51" spans="1:42" s="286" customFormat="1" ht="15">
      <c r="A51" s="294">
        <f>SUM(D51:AP51)</f>
        <v>0</v>
      </c>
      <c r="B51" s="289" t="s">
        <v>131</v>
      </c>
      <c r="C51" s="289"/>
      <c r="D51" s="289">
        <f>SUM(D49:D50)</f>
        <v>0</v>
      </c>
      <c r="E51" s="289"/>
      <c r="F51" s="289">
        <f>SUM(F49:F50)</f>
        <v>0</v>
      </c>
      <c r="G51" s="289"/>
      <c r="H51" s="289">
        <f>SUM(H49:H50)</f>
        <v>0</v>
      </c>
      <c r="I51" s="289"/>
      <c r="J51" s="289">
        <f>SUM(J49:J50)</f>
        <v>0</v>
      </c>
      <c r="K51" s="289"/>
      <c r="L51" s="289">
        <f>SUM(L49:L50)</f>
        <v>0</v>
      </c>
      <c r="M51" s="289"/>
      <c r="N51" s="289">
        <f>SUM(N49:N50)</f>
        <v>0</v>
      </c>
      <c r="O51" s="289"/>
      <c r="P51" s="289">
        <f>SUM(P49:P50)</f>
        <v>0</v>
      </c>
      <c r="Q51" s="289"/>
      <c r="R51" s="289">
        <f>SUM(R49:R50)</f>
        <v>0</v>
      </c>
      <c r="S51" s="289"/>
      <c r="T51" s="289">
        <f>SUM(T49:T50)</f>
        <v>0</v>
      </c>
      <c r="U51" s="289"/>
      <c r="V51" s="289">
        <f>SUM(V49:V50)</f>
        <v>0</v>
      </c>
      <c r="W51" s="289"/>
      <c r="X51" s="289">
        <f>SUM(X49:X50)</f>
        <v>0</v>
      </c>
      <c r="Y51" s="289"/>
      <c r="Z51" s="289">
        <f>SUM(Z49:Z50)</f>
        <v>0</v>
      </c>
      <c r="AA51" s="289"/>
      <c r="AB51" s="289">
        <f>SUM(AB49:AB50)</f>
        <v>0</v>
      </c>
      <c r="AC51" s="289"/>
      <c r="AD51" s="289">
        <f>SUM(AD49:AD50)</f>
        <v>0</v>
      </c>
      <c r="AE51" s="289"/>
      <c r="AF51" s="289">
        <f>SUM(AF49:AF50)</f>
        <v>0</v>
      </c>
      <c r="AG51" s="289"/>
      <c r="AH51" s="289">
        <f>SUM(AH49:AH50)</f>
        <v>0</v>
      </c>
      <c r="AI51" s="289"/>
      <c r="AJ51" s="289">
        <f>SUM(AJ49:AJ50)</f>
        <v>0</v>
      </c>
      <c r="AK51" s="289"/>
      <c r="AL51" s="289">
        <f>SUM(AL49:AL50)</f>
        <v>0</v>
      </c>
      <c r="AM51" s="289"/>
      <c r="AN51" s="289">
        <f>SUM(AN49:AN50)</f>
        <v>0</v>
      </c>
      <c r="AO51" s="289"/>
      <c r="AP51" s="289">
        <f>SUM(AP49:AP50)</f>
        <v>0</v>
      </c>
    </row>
  </sheetData>
  <sheetProtection algorithmName="SHA-512" hashValue="WuP/kr1qYqhh8sdwaV3BIGjzHxcctBRh44nBPbPmiBKDTNirvyDQUHfTereai/+4ywmlv1UbePsbqTt4XnBnAQ==" saltValue="NaLtnIW5kIeME6gc1mf2fg==" spinCount="100000" sheet="1" selectLockedCells="1"/>
  <mergeCells count="30">
    <mergeCell ref="A2:V2"/>
    <mergeCell ref="A3:V3"/>
    <mergeCell ref="A35:A38"/>
    <mergeCell ref="A39:A41"/>
    <mergeCell ref="A42:A46"/>
    <mergeCell ref="A29:A34"/>
    <mergeCell ref="A8:A19"/>
    <mergeCell ref="A20:A28"/>
    <mergeCell ref="A6:B7"/>
    <mergeCell ref="C5:D5"/>
    <mergeCell ref="E5:F5"/>
    <mergeCell ref="G5:H5"/>
    <mergeCell ref="I5:J5"/>
    <mergeCell ref="K5:L5"/>
    <mergeCell ref="M5:N5"/>
    <mergeCell ref="O5:P5"/>
    <mergeCell ref="AK5:AL5"/>
    <mergeCell ref="AM5:AN5"/>
    <mergeCell ref="AO5:AP5"/>
    <mergeCell ref="A5:B5"/>
    <mergeCell ref="AA5:AB5"/>
    <mergeCell ref="AC5:AD5"/>
    <mergeCell ref="AE5:AF5"/>
    <mergeCell ref="AG5:AH5"/>
    <mergeCell ref="AI5:AJ5"/>
    <mergeCell ref="Q5:R5"/>
    <mergeCell ref="S5:T5"/>
    <mergeCell ref="U5:V5"/>
    <mergeCell ref="W5:X5"/>
    <mergeCell ref="Y5:Z5"/>
  </mergeCells>
  <phoneticPr fontId="30" type="noConversion"/>
  <conditionalFormatting sqref="A49:AP51 C21:AP28">
    <cfRule type="expression" dxfId="126" priority="119">
      <formula>MOD(ROW(),2)=0</formula>
    </cfRule>
  </conditionalFormatting>
  <conditionalFormatting sqref="B8:B19 B21:B28">
    <cfRule type="expression" dxfId="125" priority="1173">
      <formula>MOD(ROW(),2)=0</formula>
    </cfRule>
  </conditionalFormatting>
  <conditionalFormatting sqref="B30:B34">
    <cfRule type="expression" dxfId="124" priority="1165">
      <formula>MOD(ROW(),2)=0</formula>
    </cfRule>
  </conditionalFormatting>
  <conditionalFormatting sqref="B36:B38">
    <cfRule type="expression" dxfId="123" priority="1164">
      <formula>MOD(ROW(),2)=0</formula>
    </cfRule>
  </conditionalFormatting>
  <conditionalFormatting sqref="B40:B41">
    <cfRule type="expression" dxfId="122" priority="1163">
      <formula>MOD(ROW(),2)=0</formula>
    </cfRule>
  </conditionalFormatting>
  <conditionalFormatting sqref="B43:B46">
    <cfRule type="expression" dxfId="121" priority="1160">
      <formula>MOD(ROW(),2)=0</formula>
    </cfRule>
  </conditionalFormatting>
  <conditionalFormatting sqref="C11">
    <cfRule type="expression" dxfId="120" priority="42">
      <formula>MOD(ROW(),2)=0</formula>
    </cfRule>
  </conditionalFormatting>
  <conditionalFormatting sqref="C14">
    <cfRule type="expression" dxfId="119" priority="1731">
      <formula>MOD(ROW(),2)=0</formula>
    </cfRule>
  </conditionalFormatting>
  <conditionalFormatting sqref="C36:D37">
    <cfRule type="expression" dxfId="118" priority="1658">
      <formula>MOD(ROW(),2)=0</formula>
    </cfRule>
  </conditionalFormatting>
  <conditionalFormatting sqref="C8:AP10">
    <cfRule type="expression" dxfId="117" priority="155">
      <formula>MOD(ROW(),2)=0</formula>
    </cfRule>
  </conditionalFormatting>
  <conditionalFormatting sqref="C12:AP13">
    <cfRule type="expression" dxfId="116" priority="7">
      <formula>MOD(ROW(),2)=0</formula>
    </cfRule>
  </conditionalFormatting>
  <conditionalFormatting sqref="C15:AP19">
    <cfRule type="expression" dxfId="115" priority="49">
      <formula>MOD(ROW(),2)=0</formula>
    </cfRule>
  </conditionalFormatting>
  <conditionalFormatting sqref="C30:AP32">
    <cfRule type="expression" dxfId="114" priority="53">
      <formula>MOD(ROW(),2)=0</formula>
    </cfRule>
  </conditionalFormatting>
  <conditionalFormatting sqref="C33:AP34">
    <cfRule type="expression" dxfId="113" priority="131">
      <formula>MOD(ROW(),2)=0</formula>
    </cfRule>
  </conditionalFormatting>
  <conditionalFormatting sqref="C38:AP38">
    <cfRule type="expression" dxfId="112" priority="72">
      <formula>MOD(ROW(),2)=0</formula>
    </cfRule>
  </conditionalFormatting>
  <conditionalFormatting sqref="C40:AP41">
    <cfRule type="expression" dxfId="111" priority="44">
      <formula>MOD(ROW(),2)=0</formula>
    </cfRule>
  </conditionalFormatting>
  <conditionalFormatting sqref="C43:AP45">
    <cfRule type="expression" dxfId="110" priority="128">
      <formula>MOD(ROW(),2)=0</formula>
    </cfRule>
  </conditionalFormatting>
  <conditionalFormatting sqref="D8:D19">
    <cfRule type="expression" dxfId="109" priority="40">
      <formula>MOD(ROW(),2)=0</formula>
    </cfRule>
  </conditionalFormatting>
  <conditionalFormatting sqref="E11">
    <cfRule type="expression" dxfId="108" priority="36">
      <formula>MOD(ROW(),2)=0</formula>
    </cfRule>
  </conditionalFormatting>
  <conditionalFormatting sqref="E14">
    <cfRule type="expression" dxfId="107" priority="1134">
      <formula>MOD(ROW(),2)=0</formula>
    </cfRule>
  </conditionalFormatting>
  <conditionalFormatting sqref="E37">
    <cfRule type="expression" dxfId="106" priority="656">
      <formula>MOD(ROW(),2)=0</formula>
    </cfRule>
  </conditionalFormatting>
  <conditionalFormatting sqref="E36:V36">
    <cfRule type="expression" dxfId="105" priority="724">
      <formula>MOD(ROW(),2)=0</formula>
    </cfRule>
  </conditionalFormatting>
  <conditionalFormatting sqref="F8:F19">
    <cfRule type="expression" dxfId="104" priority="15">
      <formula>MOD(ROW(),2)=0</formula>
    </cfRule>
  </conditionalFormatting>
  <conditionalFormatting sqref="F36:F37">
    <cfRule type="expression" dxfId="103" priority="673">
      <formula>MOD(ROW(),2)=0</formula>
    </cfRule>
  </conditionalFormatting>
  <conditionalFormatting sqref="G11">
    <cfRule type="expression" dxfId="102" priority="35">
      <formula>MOD(ROW(),2)=0</formula>
    </cfRule>
  </conditionalFormatting>
  <conditionalFormatting sqref="G14">
    <cfRule type="expression" dxfId="101" priority="1082">
      <formula>MOD(ROW(),2)=0</formula>
    </cfRule>
  </conditionalFormatting>
  <conditionalFormatting sqref="G37">
    <cfRule type="expression" dxfId="100" priority="655">
      <formula>MOD(ROW(),2)=0</formula>
    </cfRule>
  </conditionalFormatting>
  <conditionalFormatting sqref="H8:H19">
    <cfRule type="expression" dxfId="99" priority="12">
      <formula>MOD(ROW(),2)=0</formula>
    </cfRule>
  </conditionalFormatting>
  <conditionalFormatting sqref="H36:H37">
    <cfRule type="expression" dxfId="98" priority="671">
      <formula>MOD(ROW(),2)=0</formula>
    </cfRule>
  </conditionalFormatting>
  <conditionalFormatting sqref="I11">
    <cfRule type="expression" dxfId="97" priority="34">
      <formula>MOD(ROW(),2)=0</formula>
    </cfRule>
  </conditionalFormatting>
  <conditionalFormatting sqref="I14">
    <cfRule type="expression" dxfId="96" priority="1030">
      <formula>MOD(ROW(),2)=0</formula>
    </cfRule>
  </conditionalFormatting>
  <conditionalFormatting sqref="I37">
    <cfRule type="expression" dxfId="95" priority="654">
      <formula>MOD(ROW(),2)=0</formula>
    </cfRule>
  </conditionalFormatting>
  <conditionalFormatting sqref="J8:J19 L8:L19">
    <cfRule type="expression" dxfId="94" priority="9">
      <formula>MOD(ROW(),2)=0</formula>
    </cfRule>
  </conditionalFormatting>
  <conditionalFormatting sqref="J36:J37">
    <cfRule type="expression" dxfId="93" priority="669">
      <formula>MOD(ROW(),2)=0</formula>
    </cfRule>
  </conditionalFormatting>
  <conditionalFormatting sqref="K11">
    <cfRule type="expression" dxfId="92" priority="33">
      <formula>MOD(ROW(),2)=0</formula>
    </cfRule>
  </conditionalFormatting>
  <conditionalFormatting sqref="K14">
    <cfRule type="expression" dxfId="91" priority="978">
      <formula>MOD(ROW(),2)=0</formula>
    </cfRule>
  </conditionalFormatting>
  <conditionalFormatting sqref="K37">
    <cfRule type="expression" dxfId="90" priority="653">
      <formula>MOD(ROW(),2)=0</formula>
    </cfRule>
  </conditionalFormatting>
  <conditionalFormatting sqref="L36:L37">
    <cfRule type="expression" dxfId="89" priority="667">
      <formula>MOD(ROW(),2)=0</formula>
    </cfRule>
  </conditionalFormatting>
  <conditionalFormatting sqref="M11">
    <cfRule type="expression" dxfId="88" priority="32">
      <formula>MOD(ROW(),2)=0</formula>
    </cfRule>
  </conditionalFormatting>
  <conditionalFormatting sqref="M14">
    <cfRule type="expression" dxfId="87" priority="926">
      <formula>MOD(ROW(),2)=0</formula>
    </cfRule>
  </conditionalFormatting>
  <conditionalFormatting sqref="M37">
    <cfRule type="expression" dxfId="86" priority="652">
      <formula>MOD(ROW(),2)=0</formula>
    </cfRule>
  </conditionalFormatting>
  <conditionalFormatting sqref="N8:N19 P8:P19 R8:R19 T8:T19 V8:V19 X8:X19 Z8:Z19 AB8:AB19 AD8:AD19 AF8:AF19 AH8:AH19 AJ8:AJ19 AL8:AL19 AN8:AN19 AP8:AP19">
    <cfRule type="expression" dxfId="85" priority="6">
      <formula>MOD(ROW(),2)=0</formula>
    </cfRule>
  </conditionalFormatting>
  <conditionalFormatting sqref="N36:N37">
    <cfRule type="expression" dxfId="84" priority="665">
      <formula>MOD(ROW(),2)=0</formula>
    </cfRule>
  </conditionalFormatting>
  <conditionalFormatting sqref="O11">
    <cfRule type="expression" dxfId="83" priority="31">
      <formula>MOD(ROW(),2)=0</formula>
    </cfRule>
  </conditionalFormatting>
  <conditionalFormatting sqref="O14">
    <cfRule type="expression" dxfId="82" priority="874">
      <formula>MOD(ROW(),2)=0</formula>
    </cfRule>
  </conditionalFormatting>
  <conditionalFormatting sqref="O37">
    <cfRule type="expression" dxfId="81" priority="651">
      <formula>MOD(ROW(),2)=0</formula>
    </cfRule>
  </conditionalFormatting>
  <conditionalFormatting sqref="P36:P37">
    <cfRule type="expression" dxfId="80" priority="663">
      <formula>MOD(ROW(),2)=0</formula>
    </cfRule>
  </conditionalFormatting>
  <conditionalFormatting sqref="Q11">
    <cfRule type="expression" dxfId="79" priority="30">
      <formula>MOD(ROW(),2)=0</formula>
    </cfRule>
  </conditionalFormatting>
  <conditionalFormatting sqref="Q14">
    <cfRule type="expression" dxfId="78" priority="822">
      <formula>MOD(ROW(),2)=0</formula>
    </cfRule>
  </conditionalFormatting>
  <conditionalFormatting sqref="Q37">
    <cfRule type="expression" dxfId="77" priority="650">
      <formula>MOD(ROW(),2)=0</formula>
    </cfRule>
  </conditionalFormatting>
  <conditionalFormatting sqref="R36:R37">
    <cfRule type="expression" dxfId="76" priority="661">
      <formula>MOD(ROW(),2)=0</formula>
    </cfRule>
  </conditionalFormatting>
  <conditionalFormatting sqref="S11">
    <cfRule type="expression" dxfId="75" priority="29">
      <formula>MOD(ROW(),2)=0</formula>
    </cfRule>
  </conditionalFormatting>
  <conditionalFormatting sqref="S14">
    <cfRule type="expression" dxfId="74" priority="770">
      <formula>MOD(ROW(),2)=0</formula>
    </cfRule>
  </conditionalFormatting>
  <conditionalFormatting sqref="S37">
    <cfRule type="expression" dxfId="73" priority="649">
      <formula>MOD(ROW(),2)=0</formula>
    </cfRule>
  </conditionalFormatting>
  <conditionalFormatting sqref="T36:T37">
    <cfRule type="expression" dxfId="72" priority="659">
      <formula>MOD(ROW(),2)=0</formula>
    </cfRule>
  </conditionalFormatting>
  <conditionalFormatting sqref="U11">
    <cfRule type="expression" dxfId="71" priority="28">
      <formula>MOD(ROW(),2)=0</formula>
    </cfRule>
  </conditionalFormatting>
  <conditionalFormatting sqref="U14">
    <cfRule type="expression" dxfId="70" priority="718">
      <formula>MOD(ROW(),2)=0</formula>
    </cfRule>
  </conditionalFormatting>
  <conditionalFormatting sqref="U37">
    <cfRule type="expression" dxfId="69" priority="647">
      <formula>MOD(ROW(),2)=0</formula>
    </cfRule>
  </conditionalFormatting>
  <conditionalFormatting sqref="V36:X37">
    <cfRule type="expression" dxfId="68" priority="577">
      <formula>MOD(ROW(),2)=0</formula>
    </cfRule>
  </conditionalFormatting>
  <conditionalFormatting sqref="W11">
    <cfRule type="expression" dxfId="67" priority="27">
      <formula>MOD(ROW(),2)=0</formula>
    </cfRule>
  </conditionalFormatting>
  <conditionalFormatting sqref="W14">
    <cfRule type="expression" dxfId="66" priority="601">
      <formula>MOD(ROW(),2)=0</formula>
    </cfRule>
  </conditionalFormatting>
  <conditionalFormatting sqref="Y11">
    <cfRule type="expression" dxfId="65" priority="26">
      <formula>MOD(ROW(),2)=0</formula>
    </cfRule>
  </conditionalFormatting>
  <conditionalFormatting sqref="Y14">
    <cfRule type="expression" dxfId="64" priority="549">
      <formula>MOD(ROW(),2)=0</formula>
    </cfRule>
  </conditionalFormatting>
  <conditionalFormatting sqref="Y37">
    <cfRule type="expression" dxfId="63" priority="98">
      <formula>MOD(ROW(),2)=0</formula>
    </cfRule>
  </conditionalFormatting>
  <conditionalFormatting sqref="Y36:AP36">
    <cfRule type="expression" dxfId="62" priority="163">
      <formula>MOD(ROW(),2)=0</formula>
    </cfRule>
  </conditionalFormatting>
  <conditionalFormatting sqref="Z36:Z37">
    <cfRule type="expression" dxfId="61" priority="115">
      <formula>MOD(ROW(),2)=0</formula>
    </cfRule>
  </conditionalFormatting>
  <conditionalFormatting sqref="AA11">
    <cfRule type="expression" dxfId="60" priority="25">
      <formula>MOD(ROW(),2)=0</formula>
    </cfRule>
  </conditionalFormatting>
  <conditionalFormatting sqref="AA14">
    <cfRule type="expression" dxfId="59" priority="500">
      <formula>MOD(ROW(),2)=0</formula>
    </cfRule>
  </conditionalFormatting>
  <conditionalFormatting sqref="AA37">
    <cfRule type="expression" dxfId="58" priority="97">
      <formula>MOD(ROW(),2)=0</formula>
    </cfRule>
  </conditionalFormatting>
  <conditionalFormatting sqref="AB36:AB37">
    <cfRule type="expression" dxfId="57" priority="113">
      <formula>MOD(ROW(),2)=0</formula>
    </cfRule>
  </conditionalFormatting>
  <conditionalFormatting sqref="AC11">
    <cfRule type="expression" dxfId="56" priority="24">
      <formula>MOD(ROW(),2)=0</formula>
    </cfRule>
  </conditionalFormatting>
  <conditionalFormatting sqref="AC14">
    <cfRule type="expression" dxfId="55" priority="451">
      <formula>MOD(ROW(),2)=0</formula>
    </cfRule>
  </conditionalFormatting>
  <conditionalFormatting sqref="AC37">
    <cfRule type="expression" dxfId="54" priority="96">
      <formula>MOD(ROW(),2)=0</formula>
    </cfRule>
  </conditionalFormatting>
  <conditionalFormatting sqref="AD36:AD37">
    <cfRule type="expression" dxfId="53" priority="111">
      <formula>MOD(ROW(),2)=0</formula>
    </cfRule>
  </conditionalFormatting>
  <conditionalFormatting sqref="AE11">
    <cfRule type="expression" dxfId="52" priority="23">
      <formula>MOD(ROW(),2)=0</formula>
    </cfRule>
  </conditionalFormatting>
  <conditionalFormatting sqref="AE14">
    <cfRule type="expression" dxfId="51" priority="402">
      <formula>MOD(ROW(),2)=0</formula>
    </cfRule>
  </conditionalFormatting>
  <conditionalFormatting sqref="AE37">
    <cfRule type="expression" dxfId="50" priority="95">
      <formula>MOD(ROW(),2)=0</formula>
    </cfRule>
  </conditionalFormatting>
  <conditionalFormatting sqref="AF36:AF37">
    <cfRule type="expression" dxfId="49" priority="109">
      <formula>MOD(ROW(),2)=0</formula>
    </cfRule>
  </conditionalFormatting>
  <conditionalFormatting sqref="AG11">
    <cfRule type="expression" dxfId="48" priority="22">
      <formula>MOD(ROW(),2)=0</formula>
    </cfRule>
  </conditionalFormatting>
  <conditionalFormatting sqref="AG14">
    <cfRule type="expression" dxfId="47" priority="353">
      <formula>MOD(ROW(),2)=0</formula>
    </cfRule>
  </conditionalFormatting>
  <conditionalFormatting sqref="AG37">
    <cfRule type="expression" dxfId="46" priority="94">
      <formula>MOD(ROW(),2)=0</formula>
    </cfRule>
  </conditionalFormatting>
  <conditionalFormatting sqref="AH36:AH37">
    <cfRule type="expression" dxfId="45" priority="107">
      <formula>MOD(ROW(),2)=0</formula>
    </cfRule>
  </conditionalFormatting>
  <conditionalFormatting sqref="AI11">
    <cfRule type="expression" dxfId="44" priority="21">
      <formula>MOD(ROW(),2)=0</formula>
    </cfRule>
  </conditionalFormatting>
  <conditionalFormatting sqref="AI14">
    <cfRule type="expression" dxfId="43" priority="304">
      <formula>MOD(ROW(),2)=0</formula>
    </cfRule>
  </conditionalFormatting>
  <conditionalFormatting sqref="AI37">
    <cfRule type="expression" dxfId="42" priority="93">
      <formula>MOD(ROW(),2)=0</formula>
    </cfRule>
  </conditionalFormatting>
  <conditionalFormatting sqref="AJ36:AJ37">
    <cfRule type="expression" dxfId="41" priority="105">
      <formula>MOD(ROW(),2)=0</formula>
    </cfRule>
  </conditionalFormatting>
  <conditionalFormatting sqref="AK11">
    <cfRule type="expression" dxfId="40" priority="20">
      <formula>MOD(ROW(),2)=0</formula>
    </cfRule>
  </conditionalFormatting>
  <conditionalFormatting sqref="AK14">
    <cfRule type="expression" dxfId="39" priority="255">
      <formula>MOD(ROW(),2)=0</formula>
    </cfRule>
  </conditionalFormatting>
  <conditionalFormatting sqref="AK37">
    <cfRule type="expression" dxfId="38" priority="92">
      <formula>MOD(ROW(),2)=0</formula>
    </cfRule>
  </conditionalFormatting>
  <conditionalFormatting sqref="AL36:AL37">
    <cfRule type="expression" dxfId="37" priority="103">
      <formula>MOD(ROW(),2)=0</formula>
    </cfRule>
  </conditionalFormatting>
  <conditionalFormatting sqref="AM11">
    <cfRule type="expression" dxfId="36" priority="19">
      <formula>MOD(ROW(),2)=0</formula>
    </cfRule>
  </conditionalFormatting>
  <conditionalFormatting sqref="AM14">
    <cfRule type="expression" dxfId="35" priority="206">
      <formula>MOD(ROW(),2)=0</formula>
    </cfRule>
  </conditionalFormatting>
  <conditionalFormatting sqref="AM37">
    <cfRule type="expression" dxfId="34" priority="91">
      <formula>MOD(ROW(),2)=0</formula>
    </cfRule>
  </conditionalFormatting>
  <conditionalFormatting sqref="AN36:AN37">
    <cfRule type="expression" dxfId="33" priority="101">
      <formula>MOD(ROW(),2)=0</formula>
    </cfRule>
  </conditionalFormatting>
  <conditionalFormatting sqref="AO11">
    <cfRule type="expression" dxfId="32" priority="18">
      <formula>MOD(ROW(),2)=0</formula>
    </cfRule>
  </conditionalFormatting>
  <conditionalFormatting sqref="AO14">
    <cfRule type="expression" dxfId="31" priority="157">
      <formula>MOD(ROW(),2)=0</formula>
    </cfRule>
  </conditionalFormatting>
  <conditionalFormatting sqref="AO37">
    <cfRule type="expression" dxfId="30" priority="90">
      <formula>MOD(ROW(),2)=0</formula>
    </cfRule>
  </conditionalFormatting>
  <conditionalFormatting sqref="AP36:AP37">
    <cfRule type="expression" dxfId="29" priority="99">
      <formula>MOD(ROW(),2)=0</formula>
    </cfRule>
  </conditionalFormatting>
  <printOptions horizontalCentered="1"/>
  <pageMargins left="0.25" right="0.25" top="0.75" bottom="0.75" header="0.3" footer="0.3"/>
  <pageSetup paperSize="8" scale="4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84996-657D-A44F-8E20-6C03CD2D16A4}">
  <sheetPr>
    <tabColor rgb="FF00B0F0"/>
    <pageSetUpPr autoPageBreaks="0" fitToPage="1"/>
  </sheetPr>
  <dimension ref="A1:H60"/>
  <sheetViews>
    <sheetView showGridLines="0" zoomScale="85" zoomScaleNormal="85" workbookViewId="0">
      <selection activeCell="A25" sqref="A25:A30"/>
    </sheetView>
  </sheetViews>
  <sheetFormatPr baseColWidth="10" defaultColWidth="8.85546875" defaultRowHeight="12.75"/>
  <cols>
    <col min="1" max="1" width="10.42578125" customWidth="1"/>
    <col min="2" max="2" width="55.5703125" customWidth="1"/>
    <col min="3" max="3" width="19.42578125" customWidth="1"/>
    <col min="4" max="4" width="27" customWidth="1"/>
    <col min="5" max="6" width="19.42578125" hidden="1" customWidth="1"/>
    <col min="7" max="7" width="30.42578125" customWidth="1"/>
    <col min="8" max="8" width="9.42578125" customWidth="1"/>
    <col min="9" max="9" width="1.42578125" customWidth="1"/>
    <col min="10" max="25" width="9.42578125" customWidth="1"/>
  </cols>
  <sheetData>
    <row r="1" spans="1:7" ht="4.5" customHeight="1"/>
    <row r="2" spans="1:7" ht="31.5" customHeight="1">
      <c r="B2" s="299" t="s">
        <v>132</v>
      </c>
      <c r="C2" s="299"/>
      <c r="D2" s="299"/>
      <c r="E2" s="299"/>
      <c r="F2" s="299"/>
      <c r="G2" s="100"/>
    </row>
    <row r="3" spans="1:7" ht="24" customHeight="1">
      <c r="B3" s="300" t="s">
        <v>91</v>
      </c>
      <c r="C3" s="300"/>
      <c r="D3" s="300"/>
      <c r="E3" s="300"/>
      <c r="F3" s="300"/>
      <c r="G3" s="101"/>
    </row>
    <row r="4" spans="1:7" ht="6.75" customHeight="1">
      <c r="A4" s="186"/>
      <c r="B4" s="186"/>
      <c r="C4" s="186"/>
      <c r="D4" s="186"/>
      <c r="E4" s="186"/>
      <c r="F4" s="186"/>
      <c r="G4" s="101"/>
    </row>
    <row r="5" spans="1:7" ht="25.5" customHeight="1">
      <c r="A5" s="364" t="s">
        <v>2</v>
      </c>
      <c r="B5" s="364"/>
      <c r="C5" s="184" t="s">
        <v>3</v>
      </c>
      <c r="D5" s="185" t="s">
        <v>133</v>
      </c>
      <c r="E5" s="103" t="s">
        <v>5</v>
      </c>
      <c r="F5" s="154" t="s">
        <v>6</v>
      </c>
    </row>
    <row r="6" spans="1:7" ht="16.5" customHeight="1">
      <c r="A6" s="362"/>
      <c r="B6" s="362"/>
      <c r="C6" s="338">
        <f>C21</f>
        <v>0</v>
      </c>
      <c r="D6" s="339">
        <f>D21</f>
        <v>0</v>
      </c>
      <c r="E6" s="92" t="s">
        <v>7</v>
      </c>
      <c r="F6" s="155" t="s">
        <v>8</v>
      </c>
    </row>
    <row r="7" spans="1:7" s="7" customFormat="1" ht="19.5" customHeight="1">
      <c r="A7" s="340" t="s">
        <v>9</v>
      </c>
      <c r="B7" s="249" t="s">
        <v>10</v>
      </c>
      <c r="C7" s="367" t="s">
        <v>134</v>
      </c>
      <c r="D7" s="367"/>
      <c r="E7" s="156">
        <f>D7</f>
        <v>0</v>
      </c>
      <c r="F7" s="156">
        <v>100</v>
      </c>
      <c r="G7"/>
    </row>
    <row r="8" spans="1:7" s="7" customFormat="1" ht="19.5" customHeight="1">
      <c r="A8" s="340"/>
      <c r="B8" s="249" t="s">
        <v>12</v>
      </c>
      <c r="C8" s="368"/>
      <c r="D8" s="368"/>
      <c r="E8" s="157">
        <v>19</v>
      </c>
      <c r="F8" s="157">
        <v>6</v>
      </c>
      <c r="G8"/>
    </row>
    <row r="9" spans="1:7" s="7" customFormat="1" ht="19.5" customHeight="1">
      <c r="A9" s="340"/>
      <c r="B9" s="240" t="s">
        <v>14</v>
      </c>
      <c r="C9" s="368"/>
      <c r="D9" s="368"/>
      <c r="E9" s="156">
        <v>1</v>
      </c>
      <c r="F9" s="158">
        <v>1</v>
      </c>
      <c r="G9"/>
    </row>
    <row r="10" spans="1:7" s="7" customFormat="1" ht="19.5" customHeight="1">
      <c r="A10" s="340"/>
      <c r="B10" s="240" t="s">
        <v>16</v>
      </c>
      <c r="C10" s="368"/>
      <c r="D10" s="368"/>
      <c r="E10" s="156">
        <v>100000</v>
      </c>
      <c r="F10" s="55">
        <v>25000</v>
      </c>
      <c r="G10"/>
    </row>
    <row r="11" spans="1:7" s="7" customFormat="1" ht="19.5" hidden="1" customHeight="1">
      <c r="A11" s="340"/>
      <c r="B11" s="240" t="s">
        <v>18</v>
      </c>
      <c r="C11" s="368"/>
      <c r="D11" s="368"/>
      <c r="E11" s="159"/>
      <c r="F11" s="159"/>
      <c r="G11"/>
    </row>
    <row r="12" spans="1:7" s="7" customFormat="1" ht="19.5" customHeight="1">
      <c r="A12" s="340"/>
      <c r="B12" s="240" t="s">
        <v>20</v>
      </c>
      <c r="C12" s="368"/>
      <c r="D12" s="368"/>
      <c r="E12" s="160">
        <v>0</v>
      </c>
      <c r="F12" s="160">
        <v>0</v>
      </c>
      <c r="G12"/>
    </row>
    <row r="13" spans="1:7" s="7" customFormat="1" ht="19.5" customHeight="1">
      <c r="A13" s="340"/>
      <c r="B13" s="240" t="s">
        <v>22</v>
      </c>
      <c r="C13" s="368"/>
      <c r="D13" s="368"/>
      <c r="E13" s="55">
        <f>D13</f>
        <v>0</v>
      </c>
      <c r="F13" s="55">
        <f>E13</f>
        <v>0</v>
      </c>
      <c r="G13"/>
    </row>
    <row r="14" spans="1:7" s="7" customFormat="1" ht="19.5" customHeight="1">
      <c r="A14" s="340"/>
      <c r="B14" s="240" t="s">
        <v>24</v>
      </c>
      <c r="C14" s="368"/>
      <c r="D14" s="368"/>
      <c r="E14" s="161">
        <f>D14</f>
        <v>0</v>
      </c>
      <c r="F14" s="161">
        <f>D14</f>
        <v>0</v>
      </c>
      <c r="G14"/>
    </row>
    <row r="15" spans="1:7" s="7" customFormat="1" ht="19.5" customHeight="1">
      <c r="A15" s="340"/>
      <c r="B15" s="240" t="s">
        <v>26</v>
      </c>
      <c r="C15" s="368"/>
      <c r="D15" s="368"/>
      <c r="E15" s="161">
        <f>D15</f>
        <v>0</v>
      </c>
      <c r="F15" s="161">
        <v>0</v>
      </c>
      <c r="G15"/>
    </row>
    <row r="16" spans="1:7" s="7" customFormat="1" ht="19.5" customHeight="1">
      <c r="A16" s="340"/>
      <c r="B16" s="240" t="s">
        <v>28</v>
      </c>
      <c r="C16" s="368"/>
      <c r="D16" s="368"/>
      <c r="E16" s="161">
        <f>D16</f>
        <v>0</v>
      </c>
      <c r="F16" s="161">
        <v>0</v>
      </c>
      <c r="G16"/>
    </row>
    <row r="17" spans="1:8" s="7" customFormat="1" ht="19.5" customHeight="1">
      <c r="A17" s="340"/>
      <c r="B17" s="240" t="s">
        <v>30</v>
      </c>
      <c r="C17" s="368"/>
      <c r="D17" s="368"/>
      <c r="E17" s="162">
        <v>0</v>
      </c>
      <c r="F17" s="162">
        <v>0</v>
      </c>
      <c r="G17"/>
    </row>
    <row r="18" spans="1:8" s="7" customFormat="1" ht="19.5" customHeight="1">
      <c r="A18" s="340"/>
      <c r="B18" s="240" t="s">
        <v>83</v>
      </c>
      <c r="C18" s="369"/>
      <c r="D18" s="369"/>
      <c r="E18" s="162">
        <v>0</v>
      </c>
      <c r="F18" s="162">
        <v>0</v>
      </c>
      <c r="G18"/>
    </row>
    <row r="19" spans="1:8" s="7" customFormat="1" ht="19.5" customHeight="1">
      <c r="A19" s="366" t="s">
        <v>34</v>
      </c>
      <c r="B19" s="370" t="s">
        <v>35</v>
      </c>
      <c r="C19" s="370"/>
      <c r="D19" s="370"/>
      <c r="E19" s="189"/>
      <c r="F19" s="189"/>
      <c r="G19"/>
    </row>
    <row r="20" spans="1:8" s="7" customFormat="1" ht="19.5" customHeight="1">
      <c r="A20" s="366"/>
      <c r="B20" s="240" t="s">
        <v>36</v>
      </c>
      <c r="C20" s="219">
        <f>'Armatur Liste'!C21+'Armatur Liste'!E21+'Armatur Liste'!G21+'Armatur Liste'!I21+'Armatur Liste'!K21+'Armatur Liste'!M21+'Armatur Liste'!O21+'Armatur Liste'!Q21+'Armatur Liste'!S21+'Armatur Liste'!U21+'Armatur Liste'!W21+'Armatur Liste'!Y21+'Armatur Liste'!AA21+'Armatur Liste'!AC21+'Armatur Liste'!AE21+'Armatur Liste'!AG21+'Armatur Liste'!AI21+'Armatur Liste'!AK21+'Armatur Liste'!AM21+'Armatur Liste'!AO21</f>
        <v>0</v>
      </c>
      <c r="D20" s="219">
        <f>'Armatur Liste'!D21+'Armatur Liste'!F21+'Armatur Liste'!H21+'Armatur Liste'!J21+'Armatur Liste'!L21+'Armatur Liste'!N21+'Armatur Liste'!P21+'Armatur Liste'!R21+'Armatur Liste'!T21+'Armatur Liste'!V21+'Armatur Liste'!X21+'Armatur Liste'!Z21+'Armatur Liste'!AB21+'Armatur Liste'!AD21+'Armatur Liste'!AF21+'Armatur Liste'!AH21+'Armatur Liste'!AJ21+'Armatur Liste'!AL21+'Armatur Liste'!AN21+'Armatur Liste'!AP21</f>
        <v>0</v>
      </c>
      <c r="E20" s="99">
        <f>((((E8*E9*E12)+(E8*E9))*E7)/1000)*(1-E17)*(1-E18)</f>
        <v>0</v>
      </c>
      <c r="F20" s="99">
        <f>((((F8*F9*F12)+(F8*F9))*F7)/1000)*(1-F17)*(1-F18)</f>
        <v>0.6</v>
      </c>
      <c r="G20"/>
    </row>
    <row r="21" spans="1:8" s="7" customFormat="1" ht="19.5" customHeight="1">
      <c r="A21" s="366"/>
      <c r="B21" s="240" t="s">
        <v>40</v>
      </c>
      <c r="C21" s="220">
        <f>'Armatur Liste'!C25+'Armatur Liste'!E25+'Armatur Liste'!G25+'Armatur Liste'!I25+'Armatur Liste'!K25+'Armatur Liste'!M25+'Armatur Liste'!O25+'Armatur Liste'!Q25+'Armatur Liste'!S25+'Armatur Liste'!U25+'Armatur Liste'!W25+'Armatur Liste'!Y25+'Armatur Liste'!AA25+'Armatur Liste'!AC25+'Armatur Liste'!AE25+'Armatur Liste'!AG25+'Armatur Liste'!AI25+'Armatur Liste'!AK25+'Armatur Liste'!AM25+'Armatur Liste'!AO25</f>
        <v>0</v>
      </c>
      <c r="D21" s="220">
        <f>'Armatur Liste'!D25+'Armatur Liste'!F25+'Armatur Liste'!H25+'Armatur Liste'!J25+'Armatur Liste'!L25+'Armatur Liste'!N25+'Armatur Liste'!P25+'Armatur Liste'!R25+'Armatur Liste'!T25+'Armatur Liste'!V25+'Armatur Liste'!X25+'Armatur Liste'!Z25+'Armatur Liste'!AB25+'Armatur Liste'!AD25+'Armatur Liste'!AF25+'Armatur Liste'!AH25+'Armatur Liste'!AJ25+'Armatur Liste'!AL25+'Armatur Liste'!AN25+'Armatur Liste'!AP25</f>
        <v>0</v>
      </c>
      <c r="E21" s="56">
        <f>(E20*E13)</f>
        <v>0</v>
      </c>
      <c r="F21" s="56">
        <f>(F20*F13)</f>
        <v>0</v>
      </c>
      <c r="G21"/>
    </row>
    <row r="22" spans="1:8" s="7" customFormat="1" ht="19.5" customHeight="1">
      <c r="A22" s="366"/>
      <c r="B22" s="240" t="s">
        <v>41</v>
      </c>
      <c r="C22" s="220">
        <f>C21-C21</f>
        <v>0</v>
      </c>
      <c r="D22" s="220">
        <f>C21-D21</f>
        <v>0</v>
      </c>
      <c r="E22" s="56">
        <f>C21-E21</f>
        <v>0</v>
      </c>
      <c r="F22" s="56">
        <f>C21-F21</f>
        <v>0</v>
      </c>
      <c r="G22"/>
    </row>
    <row r="23" spans="1:8" s="7" customFormat="1" ht="19.5" customHeight="1">
      <c r="A23" s="366"/>
      <c r="B23" s="240" t="s">
        <v>42</v>
      </c>
      <c r="C23" s="225">
        <f>'Armatur Liste'!C27+'Armatur Liste'!E27+'Armatur Liste'!G27+'Armatur Liste'!I27+'Armatur Liste'!K27+'Armatur Liste'!M27+'Armatur Liste'!O27+'Armatur Liste'!Q27+'Armatur Liste'!S27+'Armatur Liste'!U27+'Armatur Liste'!W27+'Armatur Liste'!Y27+'Armatur Liste'!AA27+'Armatur Liste'!AC27+'Armatur Liste'!AE27+'Armatur Liste'!AG27+'Armatur Liste'!AI27+'Armatur Liste'!AK27+'Armatur Liste'!AM27+'Armatur Liste'!AO27</f>
        <v>0</v>
      </c>
      <c r="D23" s="225">
        <f>'Armatur Liste'!D27+'Armatur Liste'!F27+'Armatur Liste'!H27+'Armatur Liste'!J27+'Armatur Liste'!L27+'Armatur Liste'!N27+'Armatur Liste'!P27+'Armatur Liste'!R27+'Armatur Liste'!T27+'Armatur Liste'!V27+'Armatur Liste'!X27+'Armatur Liste'!Z27+'Armatur Liste'!AB27+'Armatur Liste'!AD27+'Armatur Liste'!AF27+'Armatur Liste'!AH27+'Armatur Liste'!AJ27+'Armatur Liste'!AL27+'Armatur Liste'!AN27+'Armatur Liste'!AP27</f>
        <v>0</v>
      </c>
      <c r="E23" s="161">
        <f>E21*E14</f>
        <v>0</v>
      </c>
      <c r="F23" s="161">
        <f>F21*F14</f>
        <v>0</v>
      </c>
      <c r="G23"/>
    </row>
    <row r="24" spans="1:8" s="7" customFormat="1" ht="19.5" customHeight="1">
      <c r="A24" s="366"/>
      <c r="B24" s="240" t="s">
        <v>43</v>
      </c>
      <c r="C24" s="225">
        <f>'Armatur Liste'!C28+'Armatur Liste'!E28+'Armatur Liste'!G28+'Armatur Liste'!I28+'Armatur Liste'!K28+'Armatur Liste'!M28+'Armatur Liste'!O28+'Armatur Liste'!Q28+'Armatur Liste'!S28+'Armatur Liste'!U28+'Armatur Liste'!W28+'Armatur Liste'!Y28+'Armatur Liste'!AA28+'Armatur Liste'!AC28+'Armatur Liste'!AE28+'Armatur Liste'!AG28+'Armatur Liste'!AI28+'Armatur Liste'!AK28+'Armatur Liste'!AM28+'Armatur Liste'!AO28</f>
        <v>0</v>
      </c>
      <c r="D24" s="225">
        <f>'Armatur Liste'!D28+'Armatur Liste'!F28+'Armatur Liste'!H28+'Armatur Liste'!J28+'Armatur Liste'!L28+'Armatur Liste'!N28+'Armatur Liste'!P28+'Armatur Liste'!R28+'Armatur Liste'!T28+'Armatur Liste'!V28+'Armatur Liste'!X28+'Armatur Liste'!Z28+'Armatur Liste'!AB28+'Armatur Liste'!AD28+'Armatur Liste'!AF28+'Armatur Liste'!AH28+'Armatur Liste'!AJ28+'Armatur Liste'!AL28+'Armatur Liste'!AN28+'Armatur Liste'!AP28</f>
        <v>0</v>
      </c>
      <c r="E24" s="161">
        <f>C23-E23</f>
        <v>0</v>
      </c>
      <c r="F24" s="161">
        <f>C23-F23</f>
        <v>0</v>
      </c>
      <c r="G24"/>
    </row>
    <row r="25" spans="1:8" s="7" customFormat="1" ht="19.5" customHeight="1">
      <c r="A25" s="365" t="s">
        <v>44</v>
      </c>
      <c r="B25" s="355" t="s">
        <v>45</v>
      </c>
      <c r="C25" s="355"/>
      <c r="D25" s="355"/>
      <c r="E25" s="355"/>
      <c r="F25" s="355"/>
      <c r="G25"/>
    </row>
    <row r="26" spans="1:8" ht="19.5" customHeight="1">
      <c r="A26" s="365"/>
      <c r="B26" s="240" t="s">
        <v>46</v>
      </c>
      <c r="C26" s="222"/>
      <c r="D26" s="222"/>
      <c r="E26" s="58" t="e">
        <f>E10/E13</f>
        <v>#DIV/0!</v>
      </c>
      <c r="F26" s="58" t="e">
        <f>F10/F13</f>
        <v>#DIV/0!</v>
      </c>
    </row>
    <row r="27" spans="1:8" ht="19.5" hidden="1" customHeight="1">
      <c r="A27" s="365"/>
      <c r="B27" s="240" t="s">
        <v>86</v>
      </c>
      <c r="C27" s="222" t="s">
        <v>48</v>
      </c>
      <c r="D27" s="223" t="e">
        <f>VLOOKUP(D11,'L-faktor'!$C$1:$H$5,6,)</f>
        <v>#N/A</v>
      </c>
      <c r="E27" s="165" t="e">
        <f>VLOOKUP(E11,'L-faktor'!$C$1:$H$5,6,)</f>
        <v>#N/A</v>
      </c>
      <c r="F27" s="165" t="e">
        <f>VLOOKUP(F11,'L-faktor'!$C$1:$H$5,6,)</f>
        <v>#N/A</v>
      </c>
      <c r="G27" s="153" t="s">
        <v>49</v>
      </c>
    </row>
    <row r="28" spans="1:8" ht="19.5" hidden="1" customHeight="1">
      <c r="A28" s="365"/>
      <c r="B28" s="240" t="s">
        <v>50</v>
      </c>
      <c r="C28" s="222" t="s">
        <v>48</v>
      </c>
      <c r="D28" s="222" t="e">
        <f>ROUND((D7/D27),0)</f>
        <v>#N/A</v>
      </c>
      <c r="E28" s="164" t="e">
        <f>ROUND((E7/E27),0)</f>
        <v>#N/A</v>
      </c>
      <c r="F28" s="164" t="e">
        <f>ROUND((F7/F27),0)</f>
        <v>#N/A</v>
      </c>
      <c r="G28" s="153" t="s">
        <v>49</v>
      </c>
    </row>
    <row r="29" spans="1:8" ht="19.5" hidden="1" customHeight="1">
      <c r="A29" s="365"/>
      <c r="B29" s="240" t="s">
        <v>51</v>
      </c>
      <c r="C29" s="237" t="s">
        <v>48</v>
      </c>
      <c r="D29" s="238"/>
      <c r="E29" s="156"/>
      <c r="F29" s="156"/>
    </row>
    <row r="30" spans="1:8" ht="19.5" customHeight="1">
      <c r="A30" s="365"/>
      <c r="B30" s="240" t="s">
        <v>52</v>
      </c>
      <c r="C30" s="221">
        <f>('Armatur Liste'!C34+'Armatur Liste'!E34+'Armatur Liste'!G34+'Armatur Liste'!I34+'Armatur Liste'!K34+'Armatur Liste'!M34+'Armatur Liste'!O34+'Armatur Liste'!Q34+'Armatur Liste'!S34+'Armatur Liste'!U34+'Armatur Liste'!W34+'Armatur Liste'!Y34+'Armatur Liste'!AA34+'Armatur Liste'!AC34+'Armatur Liste'!AE34+'Armatur Liste'!AG34+'Armatur Liste'!AI34+'Armatur Liste'!AK34+'Armatur Liste'!AM34+'Armatur Liste'!AO34)/10</f>
        <v>0</v>
      </c>
      <c r="D30" s="221">
        <f>('Armatur Liste'!D34+'Armatur Liste'!F34+'Armatur Liste'!H34+'Armatur Liste'!J34+'Armatur Liste'!L34+'Armatur Liste'!N34+'Armatur Liste'!P34+'Armatur Liste'!R34+'Armatur Liste'!T34+'Armatur Liste'!V34+'Armatur Liste'!X34+'Armatur Liste'!Z34+'Armatur Liste'!AB34+'Armatur Liste'!AD34+'Armatur Liste'!AF34+'Armatur Liste'!AH34+'Armatur Liste'!AH34+'Armatur Liste'!AJ34+'Armatur Liste'!AL34+'Armatur Liste'!AN34+'Armatur Liste'!AP34)/10</f>
        <v>0</v>
      </c>
      <c r="E30" s="163" t="e">
        <f>(((E15+E16)*E9)*E7)*(10/E26)</f>
        <v>#DIV/0!</v>
      </c>
      <c r="F30" s="163" t="e">
        <f>(((F15+F16)*F9)*F7)*(10/F26)</f>
        <v>#DIV/0!</v>
      </c>
    </row>
    <row r="31" spans="1:8" ht="19.5" customHeight="1">
      <c r="A31" s="371" t="s">
        <v>53</v>
      </c>
      <c r="B31" s="187" t="s">
        <v>54</v>
      </c>
      <c r="C31" s="104" t="s">
        <v>3</v>
      </c>
      <c r="D31" s="166" t="s">
        <v>55</v>
      </c>
      <c r="E31" s="167" t="s">
        <v>55</v>
      </c>
      <c r="F31" s="168" t="s">
        <v>55</v>
      </c>
    </row>
    <row r="32" spans="1:8" ht="19.5" customHeight="1">
      <c r="A32" s="371"/>
      <c r="B32" s="210" t="s">
        <v>56</v>
      </c>
      <c r="C32" s="169">
        <f>'Armatur Liste'!C36+'Armatur Liste'!E36+'Armatur Liste'!G36+'Armatur Liste'!I36+'Armatur Liste'!K36+'Armatur Liste'!M36+'Armatur Liste'!O36+'Armatur Liste'!Q36+'Armatur Liste'!S36+'Armatur Liste'!U36+'Armatur Liste'!W36+'Armatur Liste'!Y36+'Armatur Liste'!AA36+'Armatur Liste'!AC36+'Armatur Liste'!AE36+'Armatur Liste'!AG36+'Armatur Liste'!AI36+'Armatur Liste'!AK36+'Armatur Liste'!AM36+'Armatur Liste'!AO36</f>
        <v>0</v>
      </c>
      <c r="D32" s="225">
        <f>'Armatur Liste'!D36+'Armatur Liste'!F36+'Armatur Liste'!H36+'Armatur Liste'!J36+'Armatur Liste'!L36+'Armatur Liste'!N36+'Armatur Liste'!P36+'Armatur Liste'!R36+'Armatur Liste'!T36+'Armatur Liste'!V36+'Armatur Liste'!X36+'Armatur Liste'!Z36+'Armatur Liste'!AB36+'Armatur Liste'!AD36+'Armatur Liste'!AF36+'Armatur Liste'!AH36+'Armatur Liste'!AJ36+'Armatur Liste'!AL36+'Armatur Liste'!AN36+'Armatur Liste'!AP36</f>
        <v>0</v>
      </c>
      <c r="E32" s="170" t="e">
        <f>E23+(E30/(E26*2))</f>
        <v>#DIV/0!</v>
      </c>
      <c r="F32" s="170" t="e">
        <f>F23+(F30/(F26*2))</f>
        <v>#DIV/0!</v>
      </c>
      <c r="H32" s="73"/>
    </row>
    <row r="33" spans="1:8" ht="19.5" customHeight="1">
      <c r="A33" s="371"/>
      <c r="B33" s="210" t="s">
        <v>57</v>
      </c>
      <c r="C33" s="169">
        <f>$C$32-C32</f>
        <v>0</v>
      </c>
      <c r="D33" s="225">
        <f>$C$32-D32</f>
        <v>0</v>
      </c>
      <c r="E33" s="170" t="e">
        <f>$C$32-E32</f>
        <v>#DIV/0!</v>
      </c>
      <c r="F33" s="170" t="e">
        <f>$C$32-F32</f>
        <v>#DIV/0!</v>
      </c>
      <c r="H33" s="73"/>
    </row>
    <row r="34" spans="1:8" ht="19.5" customHeight="1">
      <c r="A34" s="371"/>
      <c r="B34" s="224" t="s">
        <v>58</v>
      </c>
      <c r="C34" s="171">
        <v>0</v>
      </c>
      <c r="D34" s="226" t="e">
        <f>(C32-D32)/C32</f>
        <v>#DIV/0!</v>
      </c>
      <c r="E34" s="172" t="e">
        <f>($C$32-E32)/$C$32</f>
        <v>#DIV/0!</v>
      </c>
      <c r="F34" s="172" t="e">
        <f>($C$32-F32)/$C$32</f>
        <v>#DIV/0!</v>
      </c>
    </row>
    <row r="35" spans="1:8" ht="22.5" customHeight="1">
      <c r="A35" s="372" t="s">
        <v>59</v>
      </c>
      <c r="B35" s="348" t="s">
        <v>60</v>
      </c>
      <c r="C35" s="348"/>
      <c r="D35" s="348"/>
      <c r="E35" s="348"/>
      <c r="F35" s="348"/>
    </row>
    <row r="36" spans="1:8" ht="22.5" customHeight="1">
      <c r="A36" s="372"/>
      <c r="B36" s="224" t="s">
        <v>135</v>
      </c>
      <c r="C36" s="227"/>
      <c r="D36" s="227">
        <f>'Armatur Liste'!A49</f>
        <v>0</v>
      </c>
      <c r="E36" s="312">
        <v>755</v>
      </c>
      <c r="F36" s="312">
        <v>200</v>
      </c>
      <c r="H36" s="73"/>
    </row>
    <row r="37" spans="1:8" ht="22.5" customHeight="1">
      <c r="A37" s="372"/>
      <c r="B37" s="210" t="s">
        <v>136</v>
      </c>
      <c r="C37" s="231"/>
      <c r="D37" s="227">
        <f>'Armatur Liste'!A50</f>
        <v>0</v>
      </c>
      <c r="E37" s="161">
        <v>300</v>
      </c>
      <c r="F37" s="161">
        <v>450</v>
      </c>
      <c r="H37" s="73"/>
    </row>
    <row r="38" spans="1:8" ht="19.5" customHeight="1">
      <c r="A38" s="373" t="s">
        <v>65</v>
      </c>
      <c r="B38" s="374" t="s">
        <v>66</v>
      </c>
      <c r="C38" s="374"/>
      <c r="D38" s="374"/>
      <c r="E38" s="290"/>
      <c r="F38" s="290"/>
    </row>
    <row r="39" spans="1:8" ht="19.5" customHeight="1">
      <c r="A39" s="373"/>
      <c r="B39" s="210" t="s">
        <v>67</v>
      </c>
      <c r="C39" s="221">
        <v>0</v>
      </c>
      <c r="D39" s="225">
        <f>D36+D37</f>
        <v>0</v>
      </c>
      <c r="E39" s="161" t="e">
        <f>((E37+E36+#REF!)*E7)-#REF!</f>
        <v>#REF!</v>
      </c>
      <c r="F39" s="161" t="e">
        <f>((F37+F36+#REF!)*F7)-#REF!</f>
        <v>#REF!</v>
      </c>
      <c r="H39" s="73"/>
    </row>
    <row r="40" spans="1:8" ht="19.5" customHeight="1">
      <c r="A40" s="373"/>
      <c r="B40" s="224" t="s">
        <v>68</v>
      </c>
      <c r="C40" s="233" t="s">
        <v>69</v>
      </c>
      <c r="D40" s="234" t="e">
        <f>D39/D33</f>
        <v>#DIV/0!</v>
      </c>
      <c r="E40" s="173" t="e">
        <f>E39/E33</f>
        <v>#REF!</v>
      </c>
      <c r="F40" s="173" t="e">
        <f>F39/F33</f>
        <v>#REF!</v>
      </c>
    </row>
    <row r="41" spans="1:8" ht="19.5" customHeight="1">
      <c r="A41" s="373"/>
      <c r="B41" s="210" t="s">
        <v>70</v>
      </c>
      <c r="C41" s="235" t="s">
        <v>69</v>
      </c>
      <c r="D41" s="236">
        <f>(D22*300/1000/1000)</f>
        <v>0</v>
      </c>
      <c r="E41" s="174">
        <f>(E22/2000)</f>
        <v>0</v>
      </c>
      <c r="F41" s="174">
        <f>(F22/2000)</f>
        <v>0</v>
      </c>
      <c r="G41" s="208" t="s">
        <v>71</v>
      </c>
    </row>
    <row r="42" spans="1:8" ht="15.75">
      <c r="A42" s="373"/>
      <c r="B42" s="224" t="s">
        <v>72</v>
      </c>
      <c r="C42" s="175" t="s">
        <v>69</v>
      </c>
      <c r="D42" s="247" t="e">
        <f ca="1">TODAY()+(D40*365)</f>
        <v>#DIV/0!</v>
      </c>
      <c r="E42" s="176" t="e">
        <f ca="1">TODAY()+(E40*365)</f>
        <v>#REF!</v>
      </c>
      <c r="F42" s="177" t="e">
        <f ca="1">TODAY()+(F40*365)</f>
        <v>#REF!</v>
      </c>
    </row>
    <row r="45" spans="1:8">
      <c r="A45" t="s">
        <v>73</v>
      </c>
    </row>
    <row r="46" spans="1:8">
      <c r="A46" t="s">
        <v>74</v>
      </c>
      <c r="C46" s="90">
        <f>C32</f>
        <v>0</v>
      </c>
      <c r="D46" s="90">
        <f>D32</f>
        <v>0</v>
      </c>
      <c r="E46" s="90" t="e">
        <f>E32</f>
        <v>#DIV/0!</v>
      </c>
      <c r="F46" s="90" t="e">
        <f>F32</f>
        <v>#DIV/0!</v>
      </c>
    </row>
    <row r="47" spans="1:8">
      <c r="A47" t="s">
        <v>75</v>
      </c>
      <c r="B47" s="76"/>
      <c r="C47" s="76">
        <f>-C32</f>
        <v>0</v>
      </c>
      <c r="D47" s="76">
        <f>-D39</f>
        <v>0</v>
      </c>
      <c r="E47" s="76" t="e">
        <f>-E39</f>
        <v>#REF!</v>
      </c>
      <c r="F47" s="89" t="e">
        <f>-F39</f>
        <v>#REF!</v>
      </c>
    </row>
    <row r="48" spans="1:8">
      <c r="B48" s="74"/>
      <c r="C48" s="74">
        <f>C33</f>
        <v>0</v>
      </c>
      <c r="D48" s="74">
        <f>D33</f>
        <v>0</v>
      </c>
      <c r="E48" s="74" t="e">
        <f>E33</f>
        <v>#DIV/0!</v>
      </c>
      <c r="F48" s="74" t="e">
        <f>F33</f>
        <v>#DIV/0!</v>
      </c>
    </row>
    <row r="49" spans="1:6" ht="15">
      <c r="A49" s="78" t="s">
        <v>76</v>
      </c>
    </row>
    <row r="50" spans="1:6">
      <c r="A50">
        <v>1</v>
      </c>
      <c r="B50" s="75"/>
      <c r="C50" s="75">
        <f>C6</f>
        <v>0</v>
      </c>
      <c r="D50" s="75">
        <f>D6</f>
        <v>0</v>
      </c>
      <c r="E50" s="75" t="str">
        <f>E6</f>
        <v>19W Rax (on/off)</v>
      </c>
      <c r="F50" s="88" t="str">
        <f>F6</f>
        <v>Løsning 2</v>
      </c>
    </row>
    <row r="51" spans="1:6">
      <c r="A51">
        <v>2</v>
      </c>
      <c r="C51" s="77">
        <v>0</v>
      </c>
      <c r="D51" s="77">
        <f>D47+D$48</f>
        <v>0</v>
      </c>
      <c r="E51" s="77" t="e">
        <f>E47+E$48</f>
        <v>#REF!</v>
      </c>
      <c r="F51" s="77" t="e">
        <f>F47+F$48</f>
        <v>#REF!</v>
      </c>
    </row>
    <row r="52" spans="1:6">
      <c r="A52">
        <v>3</v>
      </c>
      <c r="C52" s="74">
        <f t="shared" ref="C52:C60" si="0">C51-B$48</f>
        <v>0</v>
      </c>
      <c r="D52" s="74">
        <f t="shared" ref="D52:F60" si="1">D51+D$48</f>
        <v>0</v>
      </c>
      <c r="E52" s="74" t="e">
        <f t="shared" si="1"/>
        <v>#REF!</v>
      </c>
      <c r="F52" s="74" t="e">
        <f t="shared" si="1"/>
        <v>#REF!</v>
      </c>
    </row>
    <row r="53" spans="1:6">
      <c r="A53">
        <v>4</v>
      </c>
      <c r="C53" s="74">
        <f t="shared" si="0"/>
        <v>0</v>
      </c>
      <c r="D53" s="74">
        <f t="shared" si="1"/>
        <v>0</v>
      </c>
      <c r="E53" s="74" t="e">
        <f t="shared" si="1"/>
        <v>#REF!</v>
      </c>
      <c r="F53" s="74" t="e">
        <f t="shared" si="1"/>
        <v>#REF!</v>
      </c>
    </row>
    <row r="54" spans="1:6">
      <c r="A54">
        <v>5</v>
      </c>
      <c r="C54" s="74">
        <f t="shared" si="0"/>
        <v>0</v>
      </c>
      <c r="D54" s="74">
        <f t="shared" si="1"/>
        <v>0</v>
      </c>
      <c r="E54" s="74" t="e">
        <f t="shared" si="1"/>
        <v>#REF!</v>
      </c>
      <c r="F54" s="74" t="e">
        <f t="shared" si="1"/>
        <v>#REF!</v>
      </c>
    </row>
    <row r="55" spans="1:6">
      <c r="A55">
        <v>6</v>
      </c>
      <c r="C55" s="74">
        <f t="shared" si="0"/>
        <v>0</v>
      </c>
      <c r="D55" s="74">
        <f t="shared" si="1"/>
        <v>0</v>
      </c>
      <c r="E55" s="74" t="e">
        <f t="shared" si="1"/>
        <v>#REF!</v>
      </c>
      <c r="F55" s="74" t="e">
        <f t="shared" si="1"/>
        <v>#REF!</v>
      </c>
    </row>
    <row r="56" spans="1:6">
      <c r="A56">
        <v>7</v>
      </c>
      <c r="C56" s="74">
        <f t="shared" si="0"/>
        <v>0</v>
      </c>
      <c r="D56" s="74">
        <f t="shared" si="1"/>
        <v>0</v>
      </c>
      <c r="E56" s="74" t="e">
        <f t="shared" si="1"/>
        <v>#REF!</v>
      </c>
      <c r="F56" s="74" t="e">
        <f t="shared" si="1"/>
        <v>#REF!</v>
      </c>
    </row>
    <row r="57" spans="1:6">
      <c r="A57">
        <v>8</v>
      </c>
      <c r="C57" s="74">
        <f t="shared" si="0"/>
        <v>0</v>
      </c>
      <c r="D57" s="74">
        <f t="shared" si="1"/>
        <v>0</v>
      </c>
      <c r="E57" s="74" t="e">
        <f t="shared" si="1"/>
        <v>#REF!</v>
      </c>
      <c r="F57" s="74" t="e">
        <f t="shared" si="1"/>
        <v>#REF!</v>
      </c>
    </row>
    <row r="58" spans="1:6">
      <c r="A58">
        <v>9</v>
      </c>
      <c r="C58" s="74">
        <f t="shared" si="0"/>
        <v>0</v>
      </c>
      <c r="D58" s="74">
        <f t="shared" si="1"/>
        <v>0</v>
      </c>
      <c r="E58" s="74" t="e">
        <f t="shared" si="1"/>
        <v>#REF!</v>
      </c>
      <c r="F58" s="74" t="e">
        <f t="shared" si="1"/>
        <v>#REF!</v>
      </c>
    </row>
    <row r="59" spans="1:6">
      <c r="A59">
        <v>10</v>
      </c>
      <c r="C59" s="74">
        <f t="shared" si="0"/>
        <v>0</v>
      </c>
      <c r="D59" s="74">
        <f t="shared" si="1"/>
        <v>0</v>
      </c>
      <c r="E59" s="74" t="e">
        <f t="shared" si="1"/>
        <v>#REF!</v>
      </c>
      <c r="F59" s="74" t="e">
        <f t="shared" si="1"/>
        <v>#REF!</v>
      </c>
    </row>
    <row r="60" spans="1:6">
      <c r="C60" s="74">
        <f t="shared" si="0"/>
        <v>0</v>
      </c>
      <c r="D60" s="74">
        <f t="shared" si="1"/>
        <v>0</v>
      </c>
      <c r="E60" s="74" t="e">
        <f t="shared" si="1"/>
        <v>#REF!</v>
      </c>
      <c r="F60" s="74" t="e">
        <f t="shared" si="1"/>
        <v>#REF!</v>
      </c>
    </row>
  </sheetData>
  <sheetProtection algorithmName="SHA-512" hashValue="MnoRNHRZu5na8kA5KL078mhBSfaYxBIb6QIA0urqAhxJWvIN/xMu9ZzN6nl6PjM1aUBnUGicqwALCYpMbbH2Vg==" saltValue="nTAt1vG0CTfa1l9gtrjXiA==" spinCount="100000" sheet="1" selectLockedCells="1"/>
  <mergeCells count="12">
    <mergeCell ref="A31:A34"/>
    <mergeCell ref="A35:A37"/>
    <mergeCell ref="B35:F35"/>
    <mergeCell ref="A38:A42"/>
    <mergeCell ref="B38:D38"/>
    <mergeCell ref="A5:B6"/>
    <mergeCell ref="A25:A30"/>
    <mergeCell ref="B25:F25"/>
    <mergeCell ref="A7:A18"/>
    <mergeCell ref="A19:A24"/>
    <mergeCell ref="C7:D18"/>
    <mergeCell ref="B19:D19"/>
  </mergeCells>
  <conditionalFormatting sqref="B7:B18">
    <cfRule type="expression" dxfId="28" priority="8">
      <formula>MOD(ROW(),2)=0</formula>
    </cfRule>
  </conditionalFormatting>
  <conditionalFormatting sqref="B20:B37">
    <cfRule type="expression" dxfId="27" priority="3">
      <formula>MOD(ROW(),2)=0</formula>
    </cfRule>
  </conditionalFormatting>
  <conditionalFormatting sqref="B39:B42">
    <cfRule type="expression" dxfId="26" priority="78">
      <formula>MOD(ROW(),2)=0</formula>
    </cfRule>
  </conditionalFormatting>
  <conditionalFormatting sqref="C7">
    <cfRule type="expression" dxfId="25" priority="95">
      <formula>MOD(ROW(),2)=0</formula>
    </cfRule>
  </conditionalFormatting>
  <conditionalFormatting sqref="C21:C22">
    <cfRule type="expression" dxfId="24" priority="103">
      <formula>MOD(ROW(),2)=0</formula>
    </cfRule>
  </conditionalFormatting>
  <conditionalFormatting sqref="C20:D20">
    <cfRule type="expression" dxfId="23" priority="54">
      <formula>MOD(ROW(),2)=0</formula>
    </cfRule>
  </conditionalFormatting>
  <conditionalFormatting sqref="C23:E24">
    <cfRule type="expression" dxfId="22" priority="60">
      <formula>MOD(ROW(),2)=0</formula>
    </cfRule>
  </conditionalFormatting>
  <conditionalFormatting sqref="C26:F28">
    <cfRule type="expression" dxfId="21" priority="27">
      <formula>MOD(ROW(),2)=0</formula>
    </cfRule>
  </conditionalFormatting>
  <conditionalFormatting sqref="C29:F30">
    <cfRule type="expression" dxfId="20" priority="37">
      <formula>MOD(ROW(),2)=0</formula>
    </cfRule>
  </conditionalFormatting>
  <conditionalFormatting sqref="C32:F33">
    <cfRule type="expression" dxfId="19" priority="40">
      <formula>MOD(ROW(),2)=0</formula>
    </cfRule>
  </conditionalFormatting>
  <conditionalFormatting sqref="C34:F34">
    <cfRule type="expression" dxfId="18" priority="47">
      <formula>MOD(ROW(),2)=0</formula>
    </cfRule>
  </conditionalFormatting>
  <conditionalFormatting sqref="C36:F37">
    <cfRule type="expression" dxfId="17" priority="18">
      <formula>MOD(ROW(),2)=0</formula>
    </cfRule>
  </conditionalFormatting>
  <conditionalFormatting sqref="C39:F41">
    <cfRule type="expression" dxfId="16" priority="1">
      <formula>MOD(ROW(),2)=0</formula>
    </cfRule>
  </conditionalFormatting>
  <conditionalFormatting sqref="D21">
    <cfRule type="expression" dxfId="15" priority="30">
      <formula>MOD(ROW(),2)=0</formula>
    </cfRule>
  </conditionalFormatting>
  <conditionalFormatting sqref="D22:E22">
    <cfRule type="expression" dxfId="14" priority="100">
      <formula>MOD(ROW(),2)=0</formula>
    </cfRule>
  </conditionalFormatting>
  <conditionalFormatting sqref="E20:E21">
    <cfRule type="expression" dxfId="13" priority="35">
      <formula>MOD(ROW(),2)=0</formula>
    </cfRule>
  </conditionalFormatting>
  <conditionalFormatting sqref="E7:F18">
    <cfRule type="expression" dxfId="12" priority="53">
      <formula>MOD(ROW(),2)=0</formula>
    </cfRule>
  </conditionalFormatting>
  <conditionalFormatting sqref="F20:F24">
    <cfRule type="expression" dxfId="11" priority="34">
      <formula>MOD(ROW(),2)=0</formula>
    </cfRule>
  </conditionalFormatting>
  <printOptions horizontalCentered="1"/>
  <pageMargins left="0.25" right="0.25" top="0.75" bottom="0.75" header="0.3" footer="0.3"/>
  <pageSetup paperSize="9"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workbookViewId="0">
      <selection activeCell="C33" sqref="C33"/>
    </sheetView>
  </sheetViews>
  <sheetFormatPr baseColWidth="10" defaultColWidth="8.85546875" defaultRowHeight="15.75"/>
  <cols>
    <col min="1" max="1" width="8.85546875" style="105"/>
    <col min="2" max="2" width="14.140625" style="105" customWidth="1"/>
    <col min="3" max="3" width="27.140625" style="105" customWidth="1"/>
    <col min="4" max="7" width="8.85546875" style="105"/>
    <col min="8" max="8" width="8.85546875" style="106"/>
    <col min="9" max="16384" width="8.85546875" style="105"/>
  </cols>
  <sheetData>
    <row r="1" spans="1:8">
      <c r="A1" s="377" t="s">
        <v>137</v>
      </c>
      <c r="B1" s="376" t="s">
        <v>138</v>
      </c>
      <c r="C1" s="113" t="s">
        <v>139</v>
      </c>
      <c r="D1" s="114" t="s">
        <v>140</v>
      </c>
      <c r="E1" s="114" t="s">
        <v>141</v>
      </c>
      <c r="F1" s="114" t="s">
        <v>142</v>
      </c>
      <c r="G1" s="114" t="s">
        <v>143</v>
      </c>
      <c r="H1" s="120" t="s">
        <v>144</v>
      </c>
    </row>
    <row r="2" spans="1:8">
      <c r="A2" s="377"/>
      <c r="B2" s="376"/>
      <c r="C2" s="114"/>
      <c r="D2" s="114"/>
      <c r="E2" s="114"/>
      <c r="F2" s="114"/>
      <c r="G2" s="114"/>
      <c r="H2" s="120"/>
    </row>
    <row r="3" spans="1:8">
      <c r="A3" s="377"/>
      <c r="B3" s="376"/>
      <c r="C3" s="115">
        <v>90</v>
      </c>
      <c r="D3" s="114">
        <v>0.9</v>
      </c>
      <c r="E3" s="116">
        <v>1</v>
      </c>
      <c r="F3" s="114">
        <v>0.96</v>
      </c>
      <c r="G3" s="114">
        <v>0.98</v>
      </c>
      <c r="H3" s="121">
        <f>D3*E3*F3*G3</f>
        <v>0.84672000000000003</v>
      </c>
    </row>
    <row r="4" spans="1:8">
      <c r="A4" s="377"/>
      <c r="B4" s="376"/>
      <c r="C4" s="115">
        <v>80</v>
      </c>
      <c r="D4" s="114">
        <v>0.8</v>
      </c>
      <c r="E4" s="114">
        <v>0.99</v>
      </c>
      <c r="F4" s="114">
        <v>0.96</v>
      </c>
      <c r="G4" s="114">
        <v>0.98</v>
      </c>
      <c r="H4" s="121">
        <f>D4*E4*F4*G4</f>
        <v>0.74511359999999993</v>
      </c>
    </row>
    <row r="5" spans="1:8">
      <c r="A5" s="377"/>
      <c r="B5" s="376"/>
      <c r="C5" s="115">
        <v>70</v>
      </c>
      <c r="D5" s="114">
        <v>0.7</v>
      </c>
      <c r="E5" s="114">
        <v>0.99</v>
      </c>
      <c r="F5" s="114">
        <v>0.96</v>
      </c>
      <c r="G5" s="114">
        <v>0.98</v>
      </c>
      <c r="H5" s="121">
        <f>D5*E5*F5*G5</f>
        <v>0.65197439999999984</v>
      </c>
    </row>
    <row r="7" spans="1:8">
      <c r="A7" s="378" t="s">
        <v>137</v>
      </c>
      <c r="B7" s="381" t="s">
        <v>145</v>
      </c>
      <c r="C7" s="110" t="s">
        <v>139</v>
      </c>
      <c r="D7" s="111" t="s">
        <v>140</v>
      </c>
      <c r="E7" s="111" t="s">
        <v>141</v>
      </c>
      <c r="F7" s="111" t="s">
        <v>142</v>
      </c>
      <c r="G7" s="111" t="s">
        <v>143</v>
      </c>
      <c r="H7" s="122" t="s">
        <v>144</v>
      </c>
    </row>
    <row r="8" spans="1:8">
      <c r="A8" s="378"/>
      <c r="B8" s="381"/>
      <c r="C8" s="111"/>
      <c r="D8" s="111"/>
      <c r="E8" s="111"/>
      <c r="F8" s="111"/>
      <c r="G8" s="111"/>
      <c r="H8" s="122"/>
    </row>
    <row r="9" spans="1:8">
      <c r="A9" s="378"/>
      <c r="B9" s="381"/>
      <c r="C9" s="112">
        <v>90</v>
      </c>
      <c r="D9" s="111">
        <v>0.9</v>
      </c>
      <c r="E9" s="111">
        <v>1</v>
      </c>
      <c r="F9" s="111">
        <v>0.97</v>
      </c>
      <c r="G9" s="111">
        <v>0.98</v>
      </c>
      <c r="H9" s="123">
        <f>D9*E9*F9*G9</f>
        <v>0.85553999999999997</v>
      </c>
    </row>
    <row r="10" spans="1:8">
      <c r="A10" s="378"/>
      <c r="B10" s="381"/>
      <c r="C10" s="112">
        <v>80</v>
      </c>
      <c r="D10" s="111">
        <v>0.8</v>
      </c>
      <c r="E10" s="111">
        <v>0.99</v>
      </c>
      <c r="F10" s="111">
        <v>0.97</v>
      </c>
      <c r="G10" s="111">
        <v>0.98</v>
      </c>
      <c r="H10" s="123">
        <f>D10*E10*F10*G10</f>
        <v>0.75287519999999997</v>
      </c>
    </row>
    <row r="11" spans="1:8">
      <c r="A11" s="378"/>
      <c r="B11" s="381"/>
      <c r="C11" s="112">
        <v>70</v>
      </c>
      <c r="D11" s="111">
        <v>0.7</v>
      </c>
      <c r="E11" s="111">
        <v>0.99</v>
      </c>
      <c r="F11" s="111">
        <v>0.97</v>
      </c>
      <c r="G11" s="111">
        <v>0.98</v>
      </c>
      <c r="H11" s="123">
        <f>D11*E11*F11*G11</f>
        <v>0.65876579999999996</v>
      </c>
    </row>
    <row r="13" spans="1:8">
      <c r="A13" s="379" t="s">
        <v>137</v>
      </c>
      <c r="B13" s="382" t="s">
        <v>146</v>
      </c>
      <c r="C13" s="107" t="s">
        <v>139</v>
      </c>
      <c r="D13" s="108" t="s">
        <v>140</v>
      </c>
      <c r="E13" s="108" t="s">
        <v>141</v>
      </c>
      <c r="F13" s="108" t="s">
        <v>142</v>
      </c>
      <c r="G13" s="108" t="s">
        <v>143</v>
      </c>
      <c r="H13" s="124" t="s">
        <v>144</v>
      </c>
    </row>
    <row r="14" spans="1:8">
      <c r="A14" s="379"/>
      <c r="B14" s="382"/>
      <c r="C14" s="108"/>
      <c r="D14" s="108"/>
      <c r="E14" s="108"/>
      <c r="F14" s="108"/>
      <c r="G14" s="108"/>
      <c r="H14" s="124"/>
    </row>
    <row r="15" spans="1:8">
      <c r="A15" s="379"/>
      <c r="B15" s="382"/>
      <c r="C15" s="109">
        <v>90</v>
      </c>
      <c r="D15" s="108">
        <v>0.9</v>
      </c>
      <c r="E15" s="108">
        <v>1</v>
      </c>
      <c r="F15" s="108">
        <v>0.88</v>
      </c>
      <c r="G15" s="108">
        <v>0.97</v>
      </c>
      <c r="H15" s="125">
        <f>D15*E15*F15*G15</f>
        <v>0.76824000000000003</v>
      </c>
    </row>
    <row r="16" spans="1:8">
      <c r="A16" s="379"/>
      <c r="B16" s="382"/>
      <c r="C16" s="109">
        <v>80</v>
      </c>
      <c r="D16" s="108">
        <v>0.8</v>
      </c>
      <c r="E16" s="108">
        <v>0.99</v>
      </c>
      <c r="F16" s="108">
        <v>0.88</v>
      </c>
      <c r="G16" s="108">
        <v>0.97</v>
      </c>
      <c r="H16" s="125">
        <f>D16*E16*F16*G16</f>
        <v>0.67605119999999996</v>
      </c>
    </row>
    <row r="17" spans="1:8">
      <c r="A17" s="379"/>
      <c r="B17" s="382"/>
      <c r="C17" s="109">
        <v>70</v>
      </c>
      <c r="D17" s="108">
        <v>0.7</v>
      </c>
      <c r="E17" s="108">
        <v>0.99</v>
      </c>
      <c r="F17" s="108">
        <v>0.88</v>
      </c>
      <c r="G17" s="108">
        <v>0.97</v>
      </c>
      <c r="H17" s="125">
        <f>D17*E17*F17*G17</f>
        <v>0.59154479999999987</v>
      </c>
    </row>
    <row r="19" spans="1:8" ht="15.75" customHeight="1">
      <c r="A19" s="380" t="s">
        <v>137</v>
      </c>
      <c r="B19" s="383" t="s">
        <v>147</v>
      </c>
      <c r="C19" s="132" t="s">
        <v>139</v>
      </c>
      <c r="D19" s="133" t="s">
        <v>140</v>
      </c>
      <c r="E19" s="133" t="s">
        <v>141</v>
      </c>
      <c r="F19" s="133" t="s">
        <v>142</v>
      </c>
      <c r="G19" s="133" t="s">
        <v>143</v>
      </c>
      <c r="H19" s="141" t="s">
        <v>144</v>
      </c>
    </row>
    <row r="20" spans="1:8">
      <c r="A20" s="380"/>
      <c r="B20" s="383"/>
      <c r="C20" s="133"/>
      <c r="D20" s="133"/>
      <c r="E20" s="133"/>
      <c r="F20" s="133"/>
      <c r="G20" s="133"/>
      <c r="H20" s="141"/>
    </row>
    <row r="21" spans="1:8">
      <c r="A21" s="380"/>
      <c r="B21" s="383"/>
      <c r="C21" s="134">
        <v>90</v>
      </c>
      <c r="D21" s="133">
        <v>0.9</v>
      </c>
      <c r="E21" s="133">
        <v>1</v>
      </c>
      <c r="F21" s="133">
        <v>0.94</v>
      </c>
      <c r="G21" s="133">
        <v>0.97</v>
      </c>
      <c r="H21" s="142">
        <f>D21*E21*F21*G21</f>
        <v>0.82061999999999991</v>
      </c>
    </row>
    <row r="22" spans="1:8">
      <c r="A22" s="380"/>
      <c r="B22" s="383"/>
      <c r="C22" s="134">
        <v>80</v>
      </c>
      <c r="D22" s="133">
        <v>0.8</v>
      </c>
      <c r="E22" s="133">
        <v>0.99</v>
      </c>
      <c r="F22" s="133">
        <v>0.94</v>
      </c>
      <c r="G22" s="133">
        <v>0.97</v>
      </c>
      <c r="H22" s="142">
        <f>D22*E22*F22*G22</f>
        <v>0.72214560000000005</v>
      </c>
    </row>
    <row r="23" spans="1:8">
      <c r="A23" s="380"/>
      <c r="B23" s="383"/>
      <c r="C23" s="134">
        <v>70</v>
      </c>
      <c r="D23" s="133">
        <v>0.7</v>
      </c>
      <c r="E23" s="133">
        <v>0.99</v>
      </c>
      <c r="F23" s="133">
        <v>0.94</v>
      </c>
      <c r="G23" s="133">
        <v>0.97</v>
      </c>
      <c r="H23" s="142">
        <f>D23*E23*F23*G23</f>
        <v>0.63187739999999992</v>
      </c>
    </row>
    <row r="25" spans="1:8" ht="15.75" customHeight="1">
      <c r="A25" s="375" t="s">
        <v>137</v>
      </c>
      <c r="B25" s="384" t="s">
        <v>148</v>
      </c>
      <c r="C25" s="129" t="s">
        <v>139</v>
      </c>
      <c r="D25" s="130" t="s">
        <v>140</v>
      </c>
      <c r="E25" s="130" t="s">
        <v>141</v>
      </c>
      <c r="F25" s="130" t="s">
        <v>142</v>
      </c>
      <c r="G25" s="130" t="s">
        <v>143</v>
      </c>
      <c r="H25" s="143" t="s">
        <v>144</v>
      </c>
    </row>
    <row r="26" spans="1:8">
      <c r="A26" s="375"/>
      <c r="B26" s="384"/>
      <c r="C26" s="130"/>
      <c r="D26" s="130"/>
      <c r="E26" s="130"/>
      <c r="F26" s="130"/>
      <c r="G26" s="130"/>
      <c r="H26" s="143"/>
    </row>
    <row r="27" spans="1:8">
      <c r="A27" s="375"/>
      <c r="B27" s="384"/>
      <c r="C27" s="131">
        <v>90</v>
      </c>
      <c r="D27" s="130">
        <v>0.9</v>
      </c>
      <c r="E27" s="130">
        <v>1</v>
      </c>
      <c r="F27" s="130">
        <v>0.95</v>
      </c>
      <c r="G27" s="130">
        <v>0.97</v>
      </c>
      <c r="H27" s="144">
        <f>D27*E27*F27*G27</f>
        <v>0.82934999999999992</v>
      </c>
    </row>
    <row r="28" spans="1:8">
      <c r="A28" s="375"/>
      <c r="B28" s="384"/>
      <c r="C28" s="131">
        <v>80</v>
      </c>
      <c r="D28" s="130">
        <v>0.8</v>
      </c>
      <c r="E28" s="130">
        <v>0.99</v>
      </c>
      <c r="F28" s="130">
        <v>0.95</v>
      </c>
      <c r="G28" s="130">
        <v>0.97</v>
      </c>
      <c r="H28" s="144">
        <f>D28*E28*F28*G28</f>
        <v>0.72982799999999992</v>
      </c>
    </row>
    <row r="29" spans="1:8">
      <c r="A29" s="375"/>
      <c r="B29" s="384"/>
      <c r="C29" s="131">
        <v>70</v>
      </c>
      <c r="D29" s="130">
        <v>0.7</v>
      </c>
      <c r="E29" s="130">
        <v>0.99</v>
      </c>
      <c r="F29" s="130">
        <v>0.95</v>
      </c>
      <c r="G29" s="130">
        <v>0.97</v>
      </c>
      <c r="H29" s="144">
        <f>D29*E29*F29*G29</f>
        <v>0.63859949999999988</v>
      </c>
    </row>
    <row r="31" spans="1:8" ht="15.75" customHeight="1">
      <c r="A31" s="388" t="s">
        <v>137</v>
      </c>
      <c r="B31" s="385" t="s">
        <v>149</v>
      </c>
      <c r="C31" s="126" t="s">
        <v>139</v>
      </c>
      <c r="D31" s="127" t="s">
        <v>140</v>
      </c>
      <c r="E31" s="127" t="s">
        <v>141</v>
      </c>
      <c r="F31" s="127" t="s">
        <v>142</v>
      </c>
      <c r="G31" s="127" t="s">
        <v>143</v>
      </c>
      <c r="H31" s="145" t="s">
        <v>144</v>
      </c>
    </row>
    <row r="32" spans="1:8">
      <c r="A32" s="388"/>
      <c r="B32" s="385"/>
      <c r="C32" s="127"/>
      <c r="D32" s="127"/>
      <c r="E32" s="127"/>
      <c r="F32" s="127"/>
      <c r="G32" s="127"/>
      <c r="H32" s="145"/>
    </row>
    <row r="33" spans="1:8">
      <c r="A33" s="388"/>
      <c r="B33" s="385"/>
      <c r="C33" s="128">
        <v>90</v>
      </c>
      <c r="D33" s="127">
        <v>0.9</v>
      </c>
      <c r="E33" s="127">
        <v>1</v>
      </c>
      <c r="F33" s="127">
        <v>0.84</v>
      </c>
      <c r="G33" s="127">
        <v>0.95</v>
      </c>
      <c r="H33" s="146">
        <f>D33*E33*F33*G33</f>
        <v>0.71819999999999995</v>
      </c>
    </row>
    <row r="34" spans="1:8">
      <c r="A34" s="388"/>
      <c r="B34" s="385"/>
      <c r="C34" s="128">
        <v>80</v>
      </c>
      <c r="D34" s="127">
        <v>0.8</v>
      </c>
      <c r="E34" s="127">
        <v>0.99</v>
      </c>
      <c r="F34" s="127">
        <v>0.84</v>
      </c>
      <c r="G34" s="127">
        <v>0.95</v>
      </c>
      <c r="H34" s="146">
        <f>D34*E34*F34*G34</f>
        <v>0.63201599999999991</v>
      </c>
    </row>
    <row r="35" spans="1:8">
      <c r="A35" s="388"/>
      <c r="B35" s="385"/>
      <c r="C35" s="128">
        <v>70</v>
      </c>
      <c r="D35" s="127">
        <v>0.7</v>
      </c>
      <c r="E35" s="127">
        <v>0.99</v>
      </c>
      <c r="F35" s="127">
        <v>0.84</v>
      </c>
      <c r="G35" s="127">
        <v>0.95</v>
      </c>
      <c r="H35" s="146">
        <f>D35*E35*F35*G35</f>
        <v>0.55301399999999989</v>
      </c>
    </row>
    <row r="37" spans="1:8">
      <c r="A37" s="389" t="s">
        <v>137</v>
      </c>
      <c r="B37" s="392" t="s">
        <v>150</v>
      </c>
      <c r="C37" s="135" t="s">
        <v>151</v>
      </c>
      <c r="D37" s="136" t="s">
        <v>140</v>
      </c>
      <c r="E37" s="136" t="s">
        <v>141</v>
      </c>
      <c r="F37" s="136" t="s">
        <v>142</v>
      </c>
      <c r="G37" s="136" t="s">
        <v>143</v>
      </c>
      <c r="H37" s="147" t="s">
        <v>144</v>
      </c>
    </row>
    <row r="38" spans="1:8">
      <c r="A38" s="389"/>
      <c r="B38" s="392"/>
      <c r="C38" s="136"/>
      <c r="D38" s="136"/>
      <c r="E38" s="136"/>
      <c r="F38" s="136"/>
      <c r="G38" s="136"/>
      <c r="H38" s="147"/>
    </row>
    <row r="39" spans="1:8">
      <c r="A39" s="389"/>
      <c r="B39" s="392"/>
      <c r="C39" s="137">
        <v>90</v>
      </c>
      <c r="D39" s="136">
        <v>0.9</v>
      </c>
      <c r="E39" s="136">
        <v>1</v>
      </c>
      <c r="F39" s="136">
        <v>0.86</v>
      </c>
      <c r="G39" s="136">
        <v>0.97</v>
      </c>
      <c r="H39" s="148">
        <f>D39*E39*F39*G39</f>
        <v>0.75078</v>
      </c>
    </row>
    <row r="40" spans="1:8">
      <c r="A40" s="389"/>
      <c r="B40" s="392"/>
      <c r="C40" s="137">
        <v>80</v>
      </c>
      <c r="D40" s="136">
        <v>0.8</v>
      </c>
      <c r="E40" s="136">
        <v>0.99</v>
      </c>
      <c r="F40" s="136">
        <v>0.86</v>
      </c>
      <c r="G40" s="136">
        <v>0.97</v>
      </c>
      <c r="H40" s="148">
        <f>D40*E40*F40*G40</f>
        <v>0.66068640000000001</v>
      </c>
    </row>
    <row r="41" spans="1:8">
      <c r="A41" s="389"/>
      <c r="B41" s="392"/>
      <c r="C41" s="137">
        <v>70</v>
      </c>
      <c r="D41" s="136">
        <v>0.7</v>
      </c>
      <c r="E41" s="136">
        <v>0.99</v>
      </c>
      <c r="F41" s="136">
        <v>0.86</v>
      </c>
      <c r="G41" s="136">
        <v>0.97</v>
      </c>
      <c r="H41" s="148">
        <f>D41*E41*F41*G41</f>
        <v>0.57810059999999996</v>
      </c>
    </row>
    <row r="43" spans="1:8">
      <c r="A43" s="390" t="s">
        <v>137</v>
      </c>
      <c r="B43" s="386" t="s">
        <v>152</v>
      </c>
      <c r="C43" s="138" t="s">
        <v>139</v>
      </c>
      <c r="D43" s="139" t="s">
        <v>140</v>
      </c>
      <c r="E43" s="139" t="s">
        <v>141</v>
      </c>
      <c r="F43" s="139" t="s">
        <v>142</v>
      </c>
      <c r="G43" s="139" t="s">
        <v>143</v>
      </c>
      <c r="H43" s="149" t="s">
        <v>144</v>
      </c>
    </row>
    <row r="44" spans="1:8">
      <c r="A44" s="390"/>
      <c r="B44" s="386"/>
      <c r="C44" s="139"/>
      <c r="D44" s="139"/>
      <c r="E44" s="139"/>
      <c r="F44" s="139"/>
      <c r="G44" s="139"/>
      <c r="H44" s="149"/>
    </row>
    <row r="45" spans="1:8">
      <c r="A45" s="390"/>
      <c r="B45" s="386"/>
      <c r="C45" s="140">
        <v>90</v>
      </c>
      <c r="D45" s="139">
        <v>0.9</v>
      </c>
      <c r="E45" s="139">
        <v>1</v>
      </c>
      <c r="F45" s="139">
        <v>0.88</v>
      </c>
      <c r="G45" s="139">
        <v>0.97</v>
      </c>
      <c r="H45" s="150">
        <f>D45*E45*F45*G45</f>
        <v>0.76824000000000003</v>
      </c>
    </row>
    <row r="46" spans="1:8">
      <c r="A46" s="390"/>
      <c r="B46" s="386"/>
      <c r="C46" s="140">
        <v>80</v>
      </c>
      <c r="D46" s="139">
        <v>0.8</v>
      </c>
      <c r="E46" s="139">
        <v>0.99</v>
      </c>
      <c r="F46" s="139">
        <v>0.88</v>
      </c>
      <c r="G46" s="139">
        <v>0.97</v>
      </c>
      <c r="H46" s="150">
        <f>D46*E46*F46*G46</f>
        <v>0.67605119999999996</v>
      </c>
    </row>
    <row r="47" spans="1:8">
      <c r="A47" s="390"/>
      <c r="B47" s="386"/>
      <c r="C47" s="140">
        <v>70</v>
      </c>
      <c r="D47" s="139">
        <v>0.7</v>
      </c>
      <c r="E47" s="139">
        <v>0.99</v>
      </c>
      <c r="F47" s="139">
        <v>0.88</v>
      </c>
      <c r="G47" s="139">
        <v>0.97</v>
      </c>
      <c r="H47" s="150">
        <f>D47*E47*F47*G47</f>
        <v>0.59154479999999987</v>
      </c>
    </row>
    <row r="49" spans="1:8">
      <c r="A49" s="391" t="s">
        <v>137</v>
      </c>
      <c r="B49" s="387" t="s">
        <v>153</v>
      </c>
      <c r="C49" s="117" t="s">
        <v>139</v>
      </c>
      <c r="D49" s="118" t="s">
        <v>140</v>
      </c>
      <c r="E49" s="118" t="s">
        <v>141</v>
      </c>
      <c r="F49" s="118" t="s">
        <v>142</v>
      </c>
      <c r="G49" s="118" t="s">
        <v>143</v>
      </c>
      <c r="H49" s="151" t="s">
        <v>144</v>
      </c>
    </row>
    <row r="50" spans="1:8">
      <c r="A50" s="391"/>
      <c r="B50" s="387"/>
      <c r="C50" s="118"/>
      <c r="D50" s="118"/>
      <c r="E50" s="118"/>
      <c r="F50" s="118"/>
      <c r="G50" s="118"/>
      <c r="H50" s="151"/>
    </row>
    <row r="51" spans="1:8">
      <c r="A51" s="391"/>
      <c r="B51" s="387"/>
      <c r="C51" s="119">
        <v>90</v>
      </c>
      <c r="D51" s="118">
        <v>0.9</v>
      </c>
      <c r="E51" s="118">
        <v>1</v>
      </c>
      <c r="F51" s="118">
        <v>0.72</v>
      </c>
      <c r="G51" s="118">
        <v>0.93</v>
      </c>
      <c r="H51" s="152">
        <f>D51*E51*F51*G51</f>
        <v>0.60264000000000006</v>
      </c>
    </row>
    <row r="52" spans="1:8">
      <c r="A52" s="391"/>
      <c r="B52" s="387"/>
      <c r="C52" s="119">
        <v>80</v>
      </c>
      <c r="D52" s="118">
        <v>0.8</v>
      </c>
      <c r="E52" s="118">
        <v>0.99</v>
      </c>
      <c r="F52" s="118">
        <v>0.72</v>
      </c>
      <c r="G52" s="118">
        <v>0.93</v>
      </c>
      <c r="H52" s="152">
        <f>D52*E52*F52*G52</f>
        <v>0.53032319999999999</v>
      </c>
    </row>
    <row r="53" spans="1:8">
      <c r="A53" s="391"/>
      <c r="B53" s="387"/>
      <c r="C53" s="119">
        <v>70</v>
      </c>
      <c r="D53" s="118">
        <v>0.7</v>
      </c>
      <c r="E53" s="118">
        <v>0.99</v>
      </c>
      <c r="F53" s="118">
        <v>0.72</v>
      </c>
      <c r="G53" s="118">
        <v>0.93</v>
      </c>
      <c r="H53" s="152">
        <f>D53*E53*F53*G53</f>
        <v>0.46403279999999997</v>
      </c>
    </row>
  </sheetData>
  <mergeCells count="18">
    <mergeCell ref="B31:B35"/>
    <mergeCell ref="B43:B47"/>
    <mergeCell ref="B49:B53"/>
    <mergeCell ref="A31:A35"/>
    <mergeCell ref="A37:A41"/>
    <mergeCell ref="A43:A47"/>
    <mergeCell ref="A49:A53"/>
    <mergeCell ref="B37:B41"/>
    <mergeCell ref="A25:A29"/>
    <mergeCell ref="B1:B5"/>
    <mergeCell ref="A1:A5"/>
    <mergeCell ref="A7:A11"/>
    <mergeCell ref="A13:A17"/>
    <mergeCell ref="A19:A23"/>
    <mergeCell ref="B7:B11"/>
    <mergeCell ref="B13:B17"/>
    <mergeCell ref="B19:B23"/>
    <mergeCell ref="B25:B29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  <pageSetUpPr autoPageBreaks="0"/>
  </sheetPr>
  <dimension ref="B1:J54"/>
  <sheetViews>
    <sheetView showGridLines="0" showWhiteSpace="0" view="pageLayout" workbookViewId="0">
      <selection activeCell="D6" sqref="D6"/>
    </sheetView>
  </sheetViews>
  <sheetFormatPr baseColWidth="10" defaultColWidth="8.85546875" defaultRowHeight="12.75"/>
  <cols>
    <col min="1" max="1" width="6.42578125" customWidth="1"/>
    <col min="2" max="2" width="10.42578125" customWidth="1"/>
    <col min="3" max="3" width="50" bestFit="1" customWidth="1"/>
    <col min="4" max="4" width="19.42578125" customWidth="1"/>
    <col min="5" max="6" width="19.42578125" hidden="1" customWidth="1"/>
    <col min="7" max="8" width="19.42578125" customWidth="1"/>
    <col min="9" max="9" width="3.85546875" customWidth="1"/>
    <col min="10" max="10" width="19.85546875" customWidth="1"/>
    <col min="11" max="15" width="16.42578125" customWidth="1"/>
  </cols>
  <sheetData>
    <row r="1" spans="2:8" ht="4.5" customHeight="1"/>
    <row r="2" spans="2:8" ht="31.5" customHeight="1">
      <c r="B2" s="394" t="s">
        <v>154</v>
      </c>
      <c r="C2" s="394"/>
      <c r="D2" s="394"/>
      <c r="E2" s="394"/>
      <c r="F2" s="394"/>
      <c r="G2" s="394"/>
      <c r="H2" s="394"/>
    </row>
    <row r="3" spans="2:8" ht="24" customHeight="1">
      <c r="B3" s="395" t="s">
        <v>155</v>
      </c>
      <c r="C3" s="395"/>
      <c r="D3" s="395"/>
      <c r="E3" s="395"/>
      <c r="F3" s="395"/>
      <c r="G3" s="395"/>
      <c r="H3" s="395"/>
    </row>
    <row r="4" spans="2:8" ht="25.5" customHeight="1">
      <c r="B4" s="63"/>
      <c r="C4" s="63" t="s">
        <v>79</v>
      </c>
      <c r="D4" s="63" t="s">
        <v>156</v>
      </c>
      <c r="E4" s="63" t="s">
        <v>156</v>
      </c>
      <c r="F4" s="63" t="s">
        <v>156</v>
      </c>
      <c r="G4" s="20" t="s">
        <v>157</v>
      </c>
    </row>
    <row r="5" spans="2:8" ht="16.5" customHeight="1">
      <c r="C5" s="37"/>
      <c r="D5" s="91" t="s">
        <v>158</v>
      </c>
      <c r="E5" s="84" t="s">
        <v>159</v>
      </c>
      <c r="F5" s="92" t="s">
        <v>160</v>
      </c>
      <c r="G5" s="86" t="s">
        <v>161</v>
      </c>
    </row>
    <row r="6" spans="2:8" s="7" customFormat="1" ht="19.5" customHeight="1">
      <c r="B6" s="396" t="s">
        <v>162</v>
      </c>
      <c r="C6" s="37" t="s">
        <v>163</v>
      </c>
      <c r="D6" s="80">
        <f>120*293</f>
        <v>35160</v>
      </c>
      <c r="E6" s="80">
        <f>D6</f>
        <v>35160</v>
      </c>
      <c r="F6" s="80">
        <f>E6</f>
        <v>35160</v>
      </c>
      <c r="G6" s="80">
        <f>E6</f>
        <v>35160</v>
      </c>
      <c r="H6"/>
    </row>
    <row r="7" spans="2:8" s="7" customFormat="1" ht="19.5" customHeight="1">
      <c r="B7" s="396"/>
      <c r="C7" s="37" t="s">
        <v>164</v>
      </c>
      <c r="D7" s="70">
        <v>46</v>
      </c>
      <c r="E7" s="70">
        <v>45</v>
      </c>
      <c r="F7" s="70">
        <v>41</v>
      </c>
      <c r="G7" s="70">
        <v>51</v>
      </c>
      <c r="H7"/>
    </row>
    <row r="8" spans="2:8" s="7" customFormat="1" ht="19.5" customHeight="1">
      <c r="B8" s="396"/>
      <c r="C8" s="38" t="s">
        <v>165</v>
      </c>
      <c r="D8" s="69">
        <f t="shared" ref="D8:D10" si="0">E8</f>
        <v>2</v>
      </c>
      <c r="E8" s="69">
        <v>2</v>
      </c>
      <c r="F8" s="80">
        <f t="shared" ref="F8:F14" si="1">E8</f>
        <v>2</v>
      </c>
      <c r="G8" s="69">
        <v>1</v>
      </c>
      <c r="H8"/>
    </row>
    <row r="9" spans="2:8" s="7" customFormat="1" ht="19.5" customHeight="1">
      <c r="B9" s="396"/>
      <c r="C9" s="38" t="s">
        <v>16</v>
      </c>
      <c r="D9" s="71">
        <v>25000</v>
      </c>
      <c r="E9" s="71">
        <v>25000</v>
      </c>
      <c r="F9" s="80">
        <f t="shared" si="1"/>
        <v>25000</v>
      </c>
      <c r="G9" s="71">
        <v>50000</v>
      </c>
      <c r="H9"/>
    </row>
    <row r="10" spans="2:8" s="7" customFormat="1" ht="19.5" customHeight="1">
      <c r="B10" s="396"/>
      <c r="C10" s="38" t="s">
        <v>20</v>
      </c>
      <c r="D10" s="72">
        <f t="shared" si="0"/>
        <v>0.1</v>
      </c>
      <c r="E10" s="72">
        <v>0.1</v>
      </c>
      <c r="F10" s="72">
        <f t="shared" si="1"/>
        <v>0.1</v>
      </c>
      <c r="G10" s="72">
        <v>0</v>
      </c>
      <c r="H10"/>
    </row>
    <row r="11" spans="2:8" s="7" customFormat="1" ht="19.5" customHeight="1">
      <c r="B11" s="396"/>
      <c r="C11" s="38" t="s">
        <v>166</v>
      </c>
      <c r="D11" s="71">
        <v>5286</v>
      </c>
      <c r="E11" s="55">
        <f>D11</f>
        <v>5286</v>
      </c>
      <c r="F11" s="55">
        <f t="shared" si="1"/>
        <v>5286</v>
      </c>
      <c r="G11" s="55">
        <f>D11</f>
        <v>5286</v>
      </c>
      <c r="H11"/>
    </row>
    <row r="12" spans="2:8" s="7" customFormat="1" ht="19.5" customHeight="1">
      <c r="B12" s="396"/>
      <c r="C12" s="38" t="s">
        <v>24</v>
      </c>
      <c r="D12" s="67">
        <v>0.69</v>
      </c>
      <c r="E12" s="59">
        <f>D12</f>
        <v>0.69</v>
      </c>
      <c r="F12" s="59">
        <f t="shared" si="1"/>
        <v>0.69</v>
      </c>
      <c r="G12" s="59">
        <f>E12</f>
        <v>0.69</v>
      </c>
      <c r="H12"/>
    </row>
    <row r="13" spans="2:8" s="7" customFormat="1" ht="19.5" customHeight="1">
      <c r="B13" s="396"/>
      <c r="C13" s="38" t="s">
        <v>26</v>
      </c>
      <c r="D13" s="67">
        <v>15</v>
      </c>
      <c r="E13" s="67">
        <f>D13</f>
        <v>15</v>
      </c>
      <c r="F13" s="67">
        <f t="shared" si="1"/>
        <v>15</v>
      </c>
      <c r="G13" s="67">
        <v>0</v>
      </c>
      <c r="H13"/>
    </row>
    <row r="14" spans="2:8" s="7" customFormat="1" ht="19.5" customHeight="1">
      <c r="B14" s="396"/>
      <c r="C14" s="38" t="s">
        <v>28</v>
      </c>
      <c r="D14" s="67">
        <v>15</v>
      </c>
      <c r="E14" s="67">
        <f>D14</f>
        <v>15</v>
      </c>
      <c r="F14" s="67">
        <f t="shared" si="1"/>
        <v>15</v>
      </c>
      <c r="G14" s="67">
        <v>0</v>
      </c>
      <c r="H14"/>
    </row>
    <row r="15" spans="2:8" s="7" customFormat="1" ht="19.5" customHeight="1">
      <c r="B15" s="366" t="s">
        <v>167</v>
      </c>
      <c r="C15" s="393" t="s">
        <v>168</v>
      </c>
      <c r="D15" s="393"/>
      <c r="E15" s="393"/>
      <c r="F15" s="393"/>
      <c r="G15" s="393"/>
      <c r="H15"/>
    </row>
    <row r="16" spans="2:8" s="7" customFormat="1" ht="19.5" customHeight="1">
      <c r="B16" s="366"/>
      <c r="C16" s="38" t="s">
        <v>169</v>
      </c>
      <c r="D16" s="99">
        <f>(((D7*D8*D10)+(D7*D8))*D6)/1000</f>
        <v>3558.192</v>
      </c>
      <c r="E16" s="99">
        <f>(((E7*E8*E10)+(E7*E8))*E6)/1000</f>
        <v>3480.84</v>
      </c>
      <c r="F16" s="99">
        <f>(((F7*F8*F10)+(F7*F8))*F6)/1000</f>
        <v>3171.4319999999998</v>
      </c>
      <c r="G16" s="99">
        <f>(((G7*G8*G10)+(G7*G8))*G6)/1000</f>
        <v>1793.16</v>
      </c>
      <c r="H16"/>
    </row>
    <row r="17" spans="2:10" s="7" customFormat="1" ht="19.5" customHeight="1">
      <c r="B17" s="366"/>
      <c r="C17" s="38" t="s">
        <v>170</v>
      </c>
      <c r="D17" s="56">
        <f>(D16*D11)</f>
        <v>18808602.912</v>
      </c>
      <c r="E17" s="56">
        <f>(E16*E11)</f>
        <v>18399720.240000002</v>
      </c>
      <c r="F17" s="56">
        <f>(F16*F11)</f>
        <v>16764189.551999999</v>
      </c>
      <c r="G17" s="56">
        <f>(G16*G11)</f>
        <v>9478643.7599999998</v>
      </c>
      <c r="H17"/>
    </row>
    <row r="18" spans="2:10" s="7" customFormat="1" ht="19.5" customHeight="1">
      <c r="B18" s="366"/>
      <c r="C18" s="38" t="s">
        <v>171</v>
      </c>
      <c r="D18" s="56">
        <f>D17-D17</f>
        <v>0</v>
      </c>
      <c r="E18" s="56">
        <f>D17-E17</f>
        <v>408882.67199999839</v>
      </c>
      <c r="F18" s="56">
        <f>D17-F17</f>
        <v>2044413.3600000013</v>
      </c>
      <c r="G18" s="56">
        <f>D17-G17</f>
        <v>9329959.1520000007</v>
      </c>
      <c r="H18"/>
    </row>
    <row r="19" spans="2:10" s="7" customFormat="1" ht="19.5" customHeight="1">
      <c r="B19" s="366"/>
      <c r="C19" s="38" t="s">
        <v>172</v>
      </c>
      <c r="D19" s="59">
        <f>D17*D12</f>
        <v>12977936.00928</v>
      </c>
      <c r="E19" s="59">
        <f>E17*E12</f>
        <v>12695806.965600001</v>
      </c>
      <c r="F19" s="59">
        <f>F17*F12</f>
        <v>11567290.790879998</v>
      </c>
      <c r="G19" s="59">
        <f>G17*G12</f>
        <v>6540264.1943999995</v>
      </c>
      <c r="H19"/>
    </row>
    <row r="20" spans="2:10" s="7" customFormat="1" ht="19.5" customHeight="1">
      <c r="B20" s="366"/>
      <c r="C20" s="38" t="s">
        <v>84</v>
      </c>
      <c r="D20" s="59">
        <v>0</v>
      </c>
      <c r="E20" s="59">
        <f>D19-E19</f>
        <v>282129.04367999919</v>
      </c>
      <c r="F20" s="59">
        <f>D19-F19</f>
        <v>1410645.2184000015</v>
      </c>
      <c r="G20" s="59">
        <f>D19-G19</f>
        <v>6437671.8148800004</v>
      </c>
      <c r="H20"/>
    </row>
    <row r="21" spans="2:10" s="7" customFormat="1" ht="19.5" customHeight="1">
      <c r="B21" s="365" t="s">
        <v>173</v>
      </c>
      <c r="C21" s="393" t="s">
        <v>174</v>
      </c>
      <c r="D21" s="393"/>
      <c r="E21" s="393"/>
      <c r="F21" s="393"/>
      <c r="G21" s="393"/>
      <c r="H21"/>
    </row>
    <row r="22" spans="2:10" ht="19.5" customHeight="1">
      <c r="B22" s="365"/>
      <c r="C22" s="38" t="s">
        <v>175</v>
      </c>
      <c r="D22" s="58">
        <f>D9/D11</f>
        <v>4.7294740824820281</v>
      </c>
      <c r="E22" s="58">
        <f>E9/E11</f>
        <v>4.7294740824820281</v>
      </c>
      <c r="F22" s="58">
        <f>F9/F11</f>
        <v>4.7294740824820281</v>
      </c>
      <c r="G22" s="58">
        <f>G9/G11</f>
        <v>9.4589481649640561</v>
      </c>
    </row>
    <row r="23" spans="2:10" ht="19.5" customHeight="1">
      <c r="B23" s="365"/>
      <c r="C23" s="38" t="s">
        <v>176</v>
      </c>
      <c r="D23" s="59">
        <f>(((D13+D14)*D8)*D6)*(10/D22)</f>
        <v>4460538.2399999993</v>
      </c>
      <c r="E23" s="59">
        <f>(((E13+E14)*E8)*E6)*(10/E22)</f>
        <v>4460538.2399999993</v>
      </c>
      <c r="F23" s="59">
        <f>(((F13+F14)*F8)*F6)*(10/F22)</f>
        <v>4460538.2399999993</v>
      </c>
      <c r="G23" s="59">
        <f>((G13+G14)*G8)*G6</f>
        <v>0</v>
      </c>
    </row>
    <row r="24" spans="2:10" ht="19.5" customHeight="1">
      <c r="B24" s="371" t="s">
        <v>53</v>
      </c>
      <c r="C24" s="393" t="s">
        <v>54</v>
      </c>
      <c r="D24" s="393"/>
      <c r="E24" s="397" t="s">
        <v>177</v>
      </c>
      <c r="F24" s="397"/>
      <c r="G24" s="397"/>
    </row>
    <row r="25" spans="2:10" ht="19.5" customHeight="1">
      <c r="B25" s="371"/>
      <c r="C25" s="38" t="s">
        <v>56</v>
      </c>
      <c r="D25" s="64">
        <f>D19+(D23/(D22*2))</f>
        <v>13449504.1120128</v>
      </c>
      <c r="E25" s="85">
        <f>E19+(E23/(E22*2))</f>
        <v>13167375.068332801</v>
      </c>
      <c r="F25" s="85">
        <f>F19+(F23/(F22*2))</f>
        <v>12038858.893612798</v>
      </c>
      <c r="G25" s="82">
        <f>G19+(G23/(G22))</f>
        <v>6540264.1943999995</v>
      </c>
      <c r="J25" s="73"/>
    </row>
    <row r="26" spans="2:10" ht="19.5" customHeight="1">
      <c r="B26" s="371"/>
      <c r="C26" s="38" t="s">
        <v>57</v>
      </c>
      <c r="D26" s="64">
        <f>$D$25-D25</f>
        <v>0</v>
      </c>
      <c r="E26" s="85">
        <f>$D$25-E25</f>
        <v>282129.04367999919</v>
      </c>
      <c r="F26" s="85">
        <f>$D$25-F25</f>
        <v>1410645.2184000015</v>
      </c>
      <c r="G26" s="82">
        <f>$D$25-G25</f>
        <v>6909239.9176128004</v>
      </c>
      <c r="J26" s="73"/>
    </row>
    <row r="27" spans="2:10" ht="19.5" customHeight="1">
      <c r="B27" s="371"/>
      <c r="C27" s="60" t="s">
        <v>58</v>
      </c>
      <c r="D27" s="65">
        <v>0</v>
      </c>
      <c r="E27" s="62">
        <f>($D$25-E25)/$D$25</f>
        <v>2.0976910474194196E-2</v>
      </c>
      <c r="F27" s="62">
        <f>($D$25-F25)/$D$25</f>
        <v>0.10488455237097138</v>
      </c>
      <c r="G27" s="66">
        <f>($D$25-G25)/$D$25</f>
        <v>0.51371707537095146</v>
      </c>
    </row>
    <row r="28" spans="2:10" ht="22.5" customHeight="1">
      <c r="B28" s="372" t="s">
        <v>59</v>
      </c>
      <c r="C28" s="393" t="s">
        <v>178</v>
      </c>
      <c r="D28" s="393"/>
      <c r="E28" s="393"/>
      <c r="F28" s="393"/>
      <c r="G28" s="393"/>
    </row>
    <row r="29" spans="2:10" ht="22.5" customHeight="1">
      <c r="B29" s="372"/>
      <c r="C29" s="60" t="s">
        <v>61</v>
      </c>
      <c r="D29" s="61">
        <v>0</v>
      </c>
      <c r="E29" s="83">
        <v>0</v>
      </c>
      <c r="F29" s="83">
        <v>0</v>
      </c>
      <c r="G29" s="83">
        <v>605</v>
      </c>
      <c r="J29" s="73"/>
    </row>
    <row r="30" spans="2:10" ht="22.5" customHeight="1">
      <c r="B30" s="372"/>
      <c r="C30" s="38" t="s">
        <v>179</v>
      </c>
      <c r="D30" s="57">
        <v>0</v>
      </c>
      <c r="E30" s="68">
        <v>0</v>
      </c>
      <c r="F30" s="68">
        <v>0</v>
      </c>
      <c r="G30" s="68">
        <f>(110223/120)-G29</f>
        <v>313.52499999999998</v>
      </c>
      <c r="J30" s="73"/>
    </row>
    <row r="31" spans="2:10" ht="22.5" customHeight="1">
      <c r="B31" s="372"/>
      <c r="C31" s="38" t="s">
        <v>180</v>
      </c>
      <c r="D31" s="57">
        <v>0</v>
      </c>
      <c r="E31" s="68">
        <v>0</v>
      </c>
      <c r="F31" s="68">
        <v>0</v>
      </c>
      <c r="G31" s="68">
        <v>0</v>
      </c>
      <c r="J31" s="73"/>
    </row>
    <row r="32" spans="2:10" ht="22.5" customHeight="1">
      <c r="B32" s="372"/>
      <c r="C32" s="38" t="s">
        <v>181</v>
      </c>
      <c r="D32" s="57">
        <v>0</v>
      </c>
      <c r="E32" s="68">
        <v>0</v>
      </c>
      <c r="F32" s="68">
        <v>0</v>
      </c>
      <c r="G32" s="68">
        <v>0</v>
      </c>
      <c r="J32" s="73"/>
    </row>
    <row r="33" spans="2:10" ht="19.5" customHeight="1">
      <c r="B33" s="373" t="s">
        <v>65</v>
      </c>
      <c r="C33" s="393" t="s">
        <v>66</v>
      </c>
      <c r="D33" s="393"/>
      <c r="E33" s="393"/>
      <c r="F33" s="393"/>
      <c r="G33" s="393"/>
    </row>
    <row r="34" spans="2:10" ht="19.5" customHeight="1">
      <c r="B34" s="373"/>
      <c r="C34" s="38"/>
      <c r="D34" s="57"/>
      <c r="E34" s="68"/>
      <c r="F34" s="68"/>
      <c r="G34" s="59"/>
      <c r="J34" s="73"/>
    </row>
    <row r="35" spans="2:10" ht="19.5" customHeight="1">
      <c r="B35" s="373"/>
      <c r="C35" s="38" t="s">
        <v>67</v>
      </c>
      <c r="D35" s="81">
        <v>0</v>
      </c>
      <c r="E35" s="81">
        <f>E23</f>
        <v>4460538.2399999993</v>
      </c>
      <c r="F35" s="81">
        <f>F23</f>
        <v>4460538.2399999993</v>
      </c>
      <c r="G35" s="81">
        <f>((G30+G29)*G6)+G31+G32-G34</f>
        <v>32295339</v>
      </c>
      <c r="J35" s="73"/>
    </row>
    <row r="36" spans="2:10" ht="19.5" customHeight="1">
      <c r="B36" s="373"/>
      <c r="C36" s="60" t="s">
        <v>182</v>
      </c>
      <c r="D36" s="95" t="s">
        <v>69</v>
      </c>
      <c r="E36" s="79">
        <f>E35/E26</f>
        <v>15.810276679841941</v>
      </c>
      <c r="F36" s="79">
        <f>F35/F26</f>
        <v>3.1620553359683754</v>
      </c>
      <c r="G36" s="79">
        <f>G35/G26</f>
        <v>4.6742245724705285</v>
      </c>
    </row>
    <row r="37" spans="2:10" ht="19.5" customHeight="1">
      <c r="B37" s="373"/>
      <c r="C37" s="38" t="s">
        <v>183</v>
      </c>
      <c r="D37" s="97" t="s">
        <v>69</v>
      </c>
      <c r="E37" s="98">
        <f>(E18/2000)</f>
        <v>204.44133599999918</v>
      </c>
      <c r="F37" s="98">
        <f>(F18/2000)</f>
        <v>1022.2066800000007</v>
      </c>
      <c r="G37" s="98">
        <f>(G18/2000)</f>
        <v>4664.9795760000006</v>
      </c>
    </row>
    <row r="38" spans="2:10" ht="15.75">
      <c r="C38" s="60" t="s">
        <v>72</v>
      </c>
      <c r="D38" s="96" t="s">
        <v>69</v>
      </c>
      <c r="E38" s="94">
        <f ca="1">TODAY()+(E36*365)</f>
        <v>50992.75098814231</v>
      </c>
      <c r="F38" s="93">
        <f ca="1">TODAY()+(F36*365)</f>
        <v>46376.150197628456</v>
      </c>
      <c r="G38" s="87">
        <f ca="1">TODAY()+(G36*365)</f>
        <v>46928.09196895174</v>
      </c>
    </row>
    <row r="39" spans="2:10">
      <c r="B39" t="s">
        <v>73</v>
      </c>
    </row>
    <row r="40" spans="2:10">
      <c r="B40" t="s">
        <v>74</v>
      </c>
      <c r="D40" s="90">
        <f>D25</f>
        <v>13449504.1120128</v>
      </c>
      <c r="E40" s="90">
        <f>E25</f>
        <v>13167375.068332801</v>
      </c>
      <c r="F40" s="90">
        <f>F25</f>
        <v>12038858.893612798</v>
      </c>
      <c r="G40" s="90">
        <f>G25</f>
        <v>6540264.1943999995</v>
      </c>
    </row>
    <row r="41" spans="2:10">
      <c r="B41" t="s">
        <v>75</v>
      </c>
      <c r="C41" s="76"/>
      <c r="D41" s="76">
        <f>-D25</f>
        <v>-13449504.1120128</v>
      </c>
      <c r="E41" s="76">
        <f>-E35</f>
        <v>-4460538.2399999993</v>
      </c>
      <c r="F41" s="76">
        <f>-F35</f>
        <v>-4460538.2399999993</v>
      </c>
      <c r="G41" s="89">
        <f>-G35</f>
        <v>-32295339</v>
      </c>
    </row>
    <row r="42" spans="2:10">
      <c r="C42" s="74"/>
      <c r="D42" s="74">
        <f>D26</f>
        <v>0</v>
      </c>
      <c r="E42" s="74">
        <f>E26</f>
        <v>282129.04367999919</v>
      </c>
      <c r="F42" s="74">
        <f>F26</f>
        <v>1410645.2184000015</v>
      </c>
      <c r="G42" s="74">
        <f>G26</f>
        <v>6909239.9176128004</v>
      </c>
    </row>
    <row r="43" spans="2:10" ht="15">
      <c r="B43" s="78" t="s">
        <v>76</v>
      </c>
    </row>
    <row r="44" spans="2:10">
      <c r="B44">
        <v>1</v>
      </c>
      <c r="C44" s="75"/>
      <c r="D44" s="75" t="str">
        <f>D5</f>
        <v>T5 2x"46W"</v>
      </c>
      <c r="E44" s="75" t="str">
        <f>E5</f>
        <v>T5 2x45W</v>
      </c>
      <c r="F44" s="75" t="str">
        <f>F5</f>
        <v>T5 2x41W</v>
      </c>
      <c r="G44" s="88" t="str">
        <f>G5</f>
        <v>LED 51 W</v>
      </c>
    </row>
    <row r="45" spans="2:10">
      <c r="B45">
        <v>2</v>
      </c>
      <c r="D45" s="77">
        <v>0</v>
      </c>
      <c r="E45" s="77">
        <f>E41+E$42</f>
        <v>-4178409.1963200001</v>
      </c>
      <c r="F45" s="77">
        <f>F41+F$42</f>
        <v>-3049893.0215999978</v>
      </c>
      <c r="G45" s="77">
        <f>G41+G$42</f>
        <v>-25386099.082387201</v>
      </c>
    </row>
    <row r="46" spans="2:10">
      <c r="B46">
        <v>3</v>
      </c>
      <c r="D46" s="74">
        <f t="shared" ref="D46:D54" si="2">D45-C$42</f>
        <v>0</v>
      </c>
      <c r="E46" s="74">
        <f t="shared" ref="E46:G54" si="3">E45+E$42</f>
        <v>-3896280.1526400009</v>
      </c>
      <c r="F46" s="74">
        <f t="shared" si="3"/>
        <v>-1639247.8031999962</v>
      </c>
      <c r="G46" s="74">
        <f t="shared" si="3"/>
        <v>-18476859.164774403</v>
      </c>
    </row>
    <row r="47" spans="2:10">
      <c r="B47">
        <v>4</v>
      </c>
      <c r="D47" s="74">
        <f t="shared" si="2"/>
        <v>0</v>
      </c>
      <c r="E47" s="74">
        <f t="shared" si="3"/>
        <v>-3614151.1089600017</v>
      </c>
      <c r="F47" s="74">
        <f t="shared" si="3"/>
        <v>-228602.58479999471</v>
      </c>
      <c r="G47" s="74">
        <f t="shared" si="3"/>
        <v>-11567619.247161603</v>
      </c>
    </row>
    <row r="48" spans="2:10">
      <c r="B48">
        <v>5</v>
      </c>
      <c r="D48" s="74">
        <f t="shared" si="2"/>
        <v>0</v>
      </c>
      <c r="E48" s="74">
        <f t="shared" si="3"/>
        <v>-3332022.0652800025</v>
      </c>
      <c r="F48" s="74">
        <f t="shared" si="3"/>
        <v>1182042.6336000068</v>
      </c>
      <c r="G48" s="74">
        <f t="shared" si="3"/>
        <v>-4658379.3295488022</v>
      </c>
    </row>
    <row r="49" spans="2:7">
      <c r="B49">
        <v>6</v>
      </c>
      <c r="D49" s="74">
        <f t="shared" si="2"/>
        <v>0</v>
      </c>
      <c r="E49" s="74">
        <f t="shared" si="3"/>
        <v>-3049893.0216000034</v>
      </c>
      <c r="F49" s="74">
        <f t="shared" si="3"/>
        <v>2592687.8520000083</v>
      </c>
      <c r="G49" s="74">
        <f t="shared" si="3"/>
        <v>2250860.5880639981</v>
      </c>
    </row>
    <row r="50" spans="2:7">
      <c r="B50">
        <v>7</v>
      </c>
      <c r="D50" s="74">
        <f t="shared" si="2"/>
        <v>0</v>
      </c>
      <c r="E50" s="74">
        <f t="shared" si="3"/>
        <v>-2767763.9779200042</v>
      </c>
      <c r="F50" s="74">
        <f t="shared" si="3"/>
        <v>4003333.0704000099</v>
      </c>
      <c r="G50" s="74">
        <f t="shared" si="3"/>
        <v>9160100.5056767985</v>
      </c>
    </row>
    <row r="51" spans="2:7">
      <c r="B51">
        <v>8</v>
      </c>
      <c r="D51" s="74">
        <f t="shared" si="2"/>
        <v>0</v>
      </c>
      <c r="E51" s="74">
        <f t="shared" si="3"/>
        <v>-2485634.934240005</v>
      </c>
      <c r="F51" s="74">
        <f t="shared" si="3"/>
        <v>5413978.2888000114</v>
      </c>
      <c r="G51" s="74">
        <f t="shared" si="3"/>
        <v>16069340.423289599</v>
      </c>
    </row>
    <row r="52" spans="2:7">
      <c r="B52">
        <v>9</v>
      </c>
      <c r="D52" s="74">
        <f t="shared" si="2"/>
        <v>0</v>
      </c>
      <c r="E52" s="74">
        <f t="shared" si="3"/>
        <v>-2203505.8905600058</v>
      </c>
      <c r="F52" s="74">
        <f t="shared" si="3"/>
        <v>6824623.5072000129</v>
      </c>
      <c r="G52" s="74">
        <f t="shared" si="3"/>
        <v>22978580.340902399</v>
      </c>
    </row>
    <row r="53" spans="2:7">
      <c r="B53">
        <v>10</v>
      </c>
      <c r="D53" s="74">
        <f t="shared" si="2"/>
        <v>0</v>
      </c>
      <c r="E53" s="74">
        <f t="shared" si="3"/>
        <v>-1921376.8468800066</v>
      </c>
      <c r="F53" s="74">
        <f t="shared" si="3"/>
        <v>8235268.7256000144</v>
      </c>
      <c r="G53" s="74">
        <f t="shared" si="3"/>
        <v>29887820.258515202</v>
      </c>
    </row>
    <row r="54" spans="2:7">
      <c r="D54" s="74">
        <f t="shared" si="2"/>
        <v>0</v>
      </c>
      <c r="E54" s="74">
        <f t="shared" si="3"/>
        <v>-1639247.8032000074</v>
      </c>
      <c r="F54" s="74">
        <f t="shared" si="3"/>
        <v>9645913.9440000169</v>
      </c>
      <c r="G54" s="74">
        <f t="shared" si="3"/>
        <v>36797060.176128</v>
      </c>
    </row>
  </sheetData>
  <sheetProtection selectLockedCells="1"/>
  <mergeCells count="14">
    <mergeCell ref="B33:B37"/>
    <mergeCell ref="C33:G33"/>
    <mergeCell ref="B2:H2"/>
    <mergeCell ref="B3:H3"/>
    <mergeCell ref="B6:B14"/>
    <mergeCell ref="B15:B20"/>
    <mergeCell ref="C15:G15"/>
    <mergeCell ref="B21:B23"/>
    <mergeCell ref="C21:G21"/>
    <mergeCell ref="B24:B27"/>
    <mergeCell ref="C24:D24"/>
    <mergeCell ref="E24:G24"/>
    <mergeCell ref="B28:B32"/>
    <mergeCell ref="C28:G28"/>
  </mergeCells>
  <phoneticPr fontId="30" type="noConversion"/>
  <conditionalFormatting sqref="C5:C38">
    <cfRule type="expression" dxfId="10" priority="5">
      <formula>MOD(ROW(),2)=0</formula>
    </cfRule>
  </conditionalFormatting>
  <conditionalFormatting sqref="D6:G14">
    <cfRule type="expression" dxfId="9" priority="27">
      <formula>MOD(ROW(),2)=0</formula>
    </cfRule>
  </conditionalFormatting>
  <conditionalFormatting sqref="D16:G20">
    <cfRule type="expression" dxfId="8" priority="38">
      <formula>MOD(ROW(),2)=0</formula>
    </cfRule>
  </conditionalFormatting>
  <conditionalFormatting sqref="D22:G22">
    <cfRule type="expression" dxfId="7" priority="44">
      <formula>MOD(ROW(),2)=0</formula>
    </cfRule>
  </conditionalFormatting>
  <conditionalFormatting sqref="D23:G23">
    <cfRule type="expression" dxfId="6" priority="21">
      <formula>MOD(ROW(),2)=0</formula>
    </cfRule>
  </conditionalFormatting>
  <conditionalFormatting sqref="D25:G26">
    <cfRule type="expression" dxfId="5" priority="17">
      <formula>MOD(ROW(),2)=0</formula>
    </cfRule>
  </conditionalFormatting>
  <conditionalFormatting sqref="D27:G27">
    <cfRule type="expression" dxfId="4" priority="62">
      <formula>MOD(ROW(),2)=0</formula>
    </cfRule>
  </conditionalFormatting>
  <conditionalFormatting sqref="D29:G32">
    <cfRule type="expression" dxfId="3" priority="6">
      <formula>MOD(ROW(),2)=0</formula>
    </cfRule>
  </conditionalFormatting>
  <conditionalFormatting sqref="D34:G37">
    <cfRule type="expression" dxfId="2" priority="1">
      <formula>MOD(ROW(),2)=0</formula>
    </cfRule>
  </conditionalFormatting>
  <printOptions horizontalCentered="1"/>
  <pageMargins left="0.25" right="0.25" top="0.75" bottom="0.75" header="0.3" footer="0.3"/>
  <pageSetup paperSize="9" scale="58" orientation="portrait" r:id="rId1"/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theme="4"/>
    <pageSetUpPr autoPageBreaks="0" fitToPage="1"/>
  </sheetPr>
  <dimension ref="B1:O40"/>
  <sheetViews>
    <sheetView showGridLines="0" workbookViewId="0">
      <selection activeCell="M8" sqref="M8"/>
    </sheetView>
  </sheetViews>
  <sheetFormatPr baseColWidth="10" defaultColWidth="8.85546875" defaultRowHeight="18.75" customHeight="1"/>
  <cols>
    <col min="1" max="1" width="1.5703125" customWidth="1"/>
    <col min="2" max="2" width="37.42578125" customWidth="1"/>
    <col min="3" max="3" width="11.5703125" customWidth="1"/>
    <col min="4" max="4" width="19.42578125" customWidth="1"/>
    <col min="5" max="5" width="2.42578125" customWidth="1"/>
    <col min="6" max="6" width="19.42578125" customWidth="1"/>
    <col min="7" max="7" width="2.42578125" customWidth="1"/>
    <col min="8" max="8" width="19.42578125" customWidth="1"/>
    <col min="9" max="9" width="2.42578125" customWidth="1"/>
    <col min="10" max="10" width="7.42578125" customWidth="1"/>
    <col min="11" max="11" width="1.42578125" customWidth="1"/>
    <col min="12" max="12" width="13.5703125" customWidth="1"/>
    <col min="13" max="13" width="8.42578125" customWidth="1"/>
    <col min="15" max="16" width="10" customWidth="1"/>
  </cols>
  <sheetData>
    <row r="1" spans="2:15" ht="8.25" customHeight="1" thickBot="1"/>
    <row r="2" spans="2:15" ht="38.25" customHeight="1" thickBot="1">
      <c r="B2" s="9" t="s">
        <v>184</v>
      </c>
      <c r="J2" s="3"/>
      <c r="K2" s="399" t="s">
        <v>185</v>
      </c>
      <c r="L2" s="399"/>
    </row>
    <row r="3" spans="2:15" ht="24" customHeight="1">
      <c r="B3" s="48" t="s">
        <v>186</v>
      </c>
    </row>
    <row r="4" spans="2:15" ht="6.75" customHeight="1" thickBot="1"/>
    <row r="5" spans="2:15" ht="24" customHeight="1" thickBot="1">
      <c r="B5" s="10" t="s">
        <v>187</v>
      </c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2:15" s="15" customFormat="1" ht="18.75" customHeight="1" thickBot="1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2:15" ht="22.5" customHeight="1">
      <c r="B7" s="50" t="str">
        <f>Beregninger!B8</f>
        <v>ENERGIBESPARELSE</v>
      </c>
      <c r="C7" s="12"/>
      <c r="D7" s="50" t="str">
        <f>Beregninger!B9</f>
        <v>KWH UDGIFT ÅRLIGT</v>
      </c>
      <c r="E7" s="12"/>
      <c r="F7" s="50" t="str">
        <f>Beregninger!B10</f>
        <v>RENTER</v>
      </c>
      <c r="G7" s="12"/>
      <c r="H7" s="50" t="str">
        <f>Beregninger!B11</f>
        <v>AFSKRIVNINGER</v>
      </c>
      <c r="I7" s="12"/>
      <c r="J7" s="409" t="str">
        <f>Beregninger!B12</f>
        <v>NETTORESULTAT</v>
      </c>
      <c r="K7" s="410"/>
      <c r="L7" s="411"/>
      <c r="M7" s="12"/>
    </row>
    <row r="8" spans="2:15" ht="42" customHeight="1">
      <c r="B8" s="54" t="str">
        <f ca="1">IFERROR(Beregninger!G8,"")</f>
        <v/>
      </c>
      <c r="C8" s="46"/>
      <c r="D8" s="54" t="str">
        <f ca="1">IFERROR(Beregninger!G9,"")</f>
        <v/>
      </c>
      <c r="F8" s="54" t="str">
        <f ca="1">IFERROR(Beregninger!G10,"")</f>
        <v/>
      </c>
      <c r="H8" s="54" t="str">
        <f ca="1">IFERROR(Beregninger!G11,"")</f>
        <v/>
      </c>
      <c r="I8" s="15"/>
      <c r="J8" s="403" t="str">
        <f ca="1">IFERROR(Beregninger!G12,"")</f>
        <v/>
      </c>
      <c r="K8" s="404"/>
      <c r="L8" s="405"/>
    </row>
    <row r="9" spans="2:15" s="6" customFormat="1" ht="18.75" customHeight="1">
      <c r="B9" s="47" t="str">
        <f ca="1">Beregninger!H8</f>
        <v/>
      </c>
      <c r="C9" s="14"/>
      <c r="D9" s="42" t="str">
        <f ca="1">Beregninger!H9</f>
        <v/>
      </c>
      <c r="E9" s="313"/>
      <c r="F9" s="42" t="str">
        <f ca="1">Beregninger!H10</f>
        <v/>
      </c>
      <c r="G9" s="313"/>
      <c r="H9" s="42" t="str">
        <f ca="1">Beregninger!H11</f>
        <v/>
      </c>
      <c r="I9" s="314"/>
      <c r="J9" s="400" t="str">
        <f ca="1">Beregninger!H12</f>
        <v/>
      </c>
      <c r="K9" s="401"/>
      <c r="L9" s="402"/>
      <c r="M9" s="7"/>
      <c r="O9"/>
    </row>
    <row r="10" spans="2:15" ht="18.75" customHeight="1">
      <c r="B10" s="43"/>
      <c r="C10" s="8"/>
      <c r="D10" s="43"/>
      <c r="E10" s="8"/>
      <c r="F10" s="43"/>
      <c r="G10" s="8"/>
      <c r="H10" s="45"/>
      <c r="I10" s="16"/>
      <c r="J10" s="406"/>
      <c r="K10" s="407"/>
      <c r="L10" s="408"/>
      <c r="M10" s="8"/>
    </row>
    <row r="11" spans="2:15" ht="18.75" customHeight="1" thickBot="1">
      <c r="B11" s="44"/>
      <c r="D11" s="44"/>
      <c r="F11" s="44"/>
      <c r="H11" s="44"/>
      <c r="J11" s="18"/>
      <c r="K11" s="17"/>
      <c r="L11" s="19"/>
    </row>
    <row r="12" spans="2:15" ht="18.75" customHeight="1" thickBot="1"/>
    <row r="13" spans="2:15" ht="24" customHeight="1" thickBot="1">
      <c r="B13" s="11" t="s">
        <v>188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5" spans="2:15" ht="18.75" customHeight="1">
      <c r="B15" s="26" t="s">
        <v>189</v>
      </c>
      <c r="C15" s="13"/>
      <c r="D15" s="51" t="str">
        <f>""&amp;SelectedYear&amp;""</f>
        <v>HIGH-END</v>
      </c>
      <c r="E15" s="13"/>
      <c r="F15" s="51" t="e">
        <f>""&amp;SelectedYear-1&amp;""</f>
        <v>#VALUE!</v>
      </c>
      <c r="G15" s="13"/>
      <c r="H15" s="20" t="s">
        <v>190</v>
      </c>
      <c r="I15" s="412" t="s">
        <v>191</v>
      </c>
      <c r="J15" s="412"/>
      <c r="K15" s="412"/>
      <c r="L15" s="412"/>
    </row>
    <row r="16" spans="2:15" ht="18.75" customHeight="1">
      <c r="B16" s="52" t="e">
        <f>Beregninger!B15</f>
        <v>#REF!</v>
      </c>
      <c r="C16" s="24"/>
      <c r="D16" s="53" t="e">
        <f>IF($B16="","",Beregninger!G15)</f>
        <v>#REF!</v>
      </c>
      <c r="E16" s="40"/>
      <c r="F16" s="53" t="e">
        <f>IF($B16="","",Beregninger!F15)</f>
        <v>#REF!</v>
      </c>
      <c r="G16" s="21"/>
      <c r="H16" s="22" t="str">
        <f t="shared" ref="H16:H29" si="0">IFERROR(D16/F16-1,"")</f>
        <v/>
      </c>
      <c r="I16" s="413"/>
      <c r="J16" s="413"/>
      <c r="K16" s="413"/>
      <c r="L16" s="413"/>
    </row>
    <row r="17" spans="2:12" ht="18.75" customHeight="1">
      <c r="B17" s="52" t="e">
        <f>Beregninger!B16</f>
        <v>#REF!</v>
      </c>
      <c r="C17" s="24"/>
      <c r="D17" s="53" t="e">
        <f>IF($B17="","",Beregninger!G16)</f>
        <v>#REF!</v>
      </c>
      <c r="E17" s="23"/>
      <c r="F17" s="53" t="e">
        <f>IF($B17="","",Beregninger!F16)</f>
        <v>#REF!</v>
      </c>
      <c r="G17" s="24"/>
      <c r="H17" s="25" t="str">
        <f t="shared" si="0"/>
        <v/>
      </c>
      <c r="I17" s="398"/>
      <c r="J17" s="398"/>
      <c r="K17" s="398"/>
      <c r="L17" s="398"/>
    </row>
    <row r="18" spans="2:12" ht="18.75" customHeight="1">
      <c r="B18" s="52" t="e">
        <f>Beregninger!B17</f>
        <v>#REF!</v>
      </c>
      <c r="C18" s="24"/>
      <c r="D18" s="53" t="e">
        <f>IF($B18="","",Beregninger!G17)</f>
        <v>#REF!</v>
      </c>
      <c r="E18" s="23"/>
      <c r="F18" s="53" t="e">
        <f>IF($B18="","",Beregninger!F17)</f>
        <v>#REF!</v>
      </c>
      <c r="G18" s="24"/>
      <c r="H18" s="25" t="str">
        <f t="shared" si="0"/>
        <v/>
      </c>
      <c r="I18" s="398"/>
      <c r="J18" s="398"/>
      <c r="K18" s="398"/>
      <c r="L18" s="398"/>
    </row>
    <row r="19" spans="2:12" ht="18.75" customHeight="1">
      <c r="B19" s="52" t="e">
        <f>Beregninger!B18</f>
        <v>#REF!</v>
      </c>
      <c r="C19" s="24"/>
      <c r="D19" s="53" t="e">
        <f>IF($B19="","",Beregninger!G18)</f>
        <v>#REF!</v>
      </c>
      <c r="E19" s="23"/>
      <c r="F19" s="53" t="e">
        <f>IF($B19="","",Beregninger!F18)</f>
        <v>#REF!</v>
      </c>
      <c r="G19" s="24"/>
      <c r="H19" s="25" t="str">
        <f t="shared" si="0"/>
        <v/>
      </c>
      <c r="I19" s="398"/>
      <c r="J19" s="398"/>
      <c r="K19" s="398"/>
      <c r="L19" s="398"/>
    </row>
    <row r="20" spans="2:12" ht="18.75" customHeight="1">
      <c r="B20" s="52" t="e">
        <f>Beregninger!B19</f>
        <v>#REF!</v>
      </c>
      <c r="C20" s="24"/>
      <c r="D20" s="53" t="e">
        <f>IF($B20="","",Beregninger!G19)</f>
        <v>#REF!</v>
      </c>
      <c r="E20" s="23"/>
      <c r="F20" s="53" t="e">
        <f>IF($B20="","",Beregninger!F19)</f>
        <v>#REF!</v>
      </c>
      <c r="G20" s="24"/>
      <c r="H20" s="25" t="str">
        <f t="shared" si="0"/>
        <v/>
      </c>
      <c r="I20" s="398"/>
      <c r="J20" s="398"/>
      <c r="K20" s="398"/>
      <c r="L20" s="398"/>
    </row>
    <row r="21" spans="2:12" ht="18.75" customHeight="1">
      <c r="B21" s="52" t="e">
        <f>Beregninger!B20</f>
        <v>#REF!</v>
      </c>
      <c r="C21" s="24"/>
      <c r="D21" s="53" t="e">
        <f>IF($B21="","",Beregninger!G20)</f>
        <v>#REF!</v>
      </c>
      <c r="E21" s="23"/>
      <c r="F21" s="53" t="e">
        <f>IF($B21="","",Beregninger!F20)</f>
        <v>#REF!</v>
      </c>
      <c r="G21" s="24"/>
      <c r="H21" s="25" t="str">
        <f t="shared" si="0"/>
        <v/>
      </c>
      <c r="I21" s="398"/>
      <c r="J21" s="398"/>
      <c r="K21" s="398"/>
      <c r="L21" s="398"/>
    </row>
    <row r="22" spans="2:12" ht="18.75" customHeight="1">
      <c r="B22" s="52" t="e">
        <f>Beregninger!B21</f>
        <v>#REF!</v>
      </c>
      <c r="C22" s="24"/>
      <c r="D22" s="53" t="e">
        <f>IF($B22="","",Beregninger!G21)</f>
        <v>#REF!</v>
      </c>
      <c r="E22" s="23"/>
      <c r="F22" s="53" t="e">
        <f>IF($B22="","",Beregninger!F21)</f>
        <v>#REF!</v>
      </c>
      <c r="G22" s="24"/>
      <c r="H22" s="25" t="str">
        <f t="shared" si="0"/>
        <v/>
      </c>
      <c r="I22" s="398"/>
      <c r="J22" s="398"/>
      <c r="K22" s="398"/>
      <c r="L22" s="398"/>
    </row>
    <row r="23" spans="2:12" ht="18.75" customHeight="1">
      <c r="B23" s="52" t="e">
        <f>Beregninger!B22</f>
        <v>#REF!</v>
      </c>
      <c r="C23" s="24"/>
      <c r="D23" s="53" t="e">
        <f>IF($B23="","",Beregninger!G22)</f>
        <v>#REF!</v>
      </c>
      <c r="E23" s="23"/>
      <c r="F23" s="53" t="e">
        <f>IF($B23="","",Beregninger!F22)</f>
        <v>#REF!</v>
      </c>
      <c r="G23" s="24"/>
      <c r="H23" s="25" t="str">
        <f t="shared" si="0"/>
        <v/>
      </c>
      <c r="I23" s="398"/>
      <c r="J23" s="398"/>
      <c r="K23" s="398"/>
      <c r="L23" s="398"/>
    </row>
    <row r="24" spans="2:12" ht="18.75" customHeight="1">
      <c r="B24" s="52" t="e">
        <f>Beregninger!B23</f>
        <v>#REF!</v>
      </c>
      <c r="C24" s="24"/>
      <c r="D24" s="53" t="e">
        <f>IF($B24="","",Beregninger!G23)</f>
        <v>#REF!</v>
      </c>
      <c r="E24" s="23"/>
      <c r="F24" s="53" t="e">
        <f>IF($B24="","",Beregninger!F23)</f>
        <v>#REF!</v>
      </c>
      <c r="G24" s="24"/>
      <c r="H24" s="25" t="str">
        <f t="shared" si="0"/>
        <v/>
      </c>
      <c r="I24" s="398"/>
      <c r="J24" s="398"/>
      <c r="K24" s="398"/>
      <c r="L24" s="398"/>
    </row>
    <row r="25" spans="2:12" ht="18.75" customHeight="1">
      <c r="B25" s="52" t="e">
        <f>Beregninger!B24</f>
        <v>#REF!</v>
      </c>
      <c r="C25" s="24"/>
      <c r="D25" s="53" t="e">
        <f>IF($B25="","",Beregninger!G24)</f>
        <v>#REF!</v>
      </c>
      <c r="E25" s="23"/>
      <c r="F25" s="53" t="e">
        <f>IF($B25="","",Beregninger!F24)</f>
        <v>#REF!</v>
      </c>
      <c r="G25" s="24"/>
      <c r="H25" s="25" t="str">
        <f t="shared" si="0"/>
        <v/>
      </c>
      <c r="I25" s="398"/>
      <c r="J25" s="398"/>
      <c r="K25" s="398"/>
      <c r="L25" s="398"/>
    </row>
    <row r="26" spans="2:12" ht="18.75" customHeight="1">
      <c r="B26" s="52" t="e">
        <f>Beregninger!B25</f>
        <v>#REF!</v>
      </c>
      <c r="C26" s="24"/>
      <c r="D26" s="53" t="e">
        <f>IF($B26="","",Beregninger!G25)</f>
        <v>#REF!</v>
      </c>
      <c r="E26" s="23"/>
      <c r="F26" s="53" t="e">
        <f>IF($B26="","",Beregninger!F25)</f>
        <v>#REF!</v>
      </c>
      <c r="G26" s="24"/>
      <c r="H26" s="25" t="str">
        <f t="shared" si="0"/>
        <v/>
      </c>
      <c r="I26" s="398"/>
      <c r="J26" s="398"/>
      <c r="K26" s="398"/>
      <c r="L26" s="398"/>
    </row>
    <row r="27" spans="2:12" ht="18.75" customHeight="1">
      <c r="B27" s="52" t="e">
        <f>Beregninger!B26</f>
        <v>#REF!</v>
      </c>
      <c r="C27" s="24"/>
      <c r="D27" s="53" t="e">
        <f>IF($B27="","",Beregninger!G26)</f>
        <v>#REF!</v>
      </c>
      <c r="E27" s="23"/>
      <c r="F27" s="53" t="e">
        <f>IF($B27="","",Beregninger!F26)</f>
        <v>#REF!</v>
      </c>
      <c r="G27" s="24"/>
      <c r="H27" s="25" t="str">
        <f t="shared" si="0"/>
        <v/>
      </c>
      <c r="I27" s="398"/>
      <c r="J27" s="398"/>
      <c r="K27" s="398"/>
      <c r="L27" s="398"/>
    </row>
    <row r="28" spans="2:12" ht="18.75" customHeight="1">
      <c r="B28" s="52" t="e">
        <f>Beregninger!B27</f>
        <v>#REF!</v>
      </c>
      <c r="C28" s="24"/>
      <c r="D28" s="53" t="e">
        <f>IF($B28="","",Beregninger!G27)</f>
        <v>#REF!</v>
      </c>
      <c r="E28" s="23"/>
      <c r="F28" s="53" t="e">
        <f>IF($B28="","",Beregninger!F27)</f>
        <v>#REF!</v>
      </c>
      <c r="G28" s="24"/>
      <c r="H28" s="25" t="str">
        <f t="shared" si="0"/>
        <v/>
      </c>
      <c r="I28" s="398"/>
      <c r="J28" s="398"/>
      <c r="K28" s="398"/>
      <c r="L28" s="398"/>
    </row>
    <row r="29" spans="2:12" ht="18.75" customHeight="1">
      <c r="B29" s="52" t="e">
        <f>Beregninger!B28</f>
        <v>#REF!</v>
      </c>
      <c r="C29" s="24"/>
      <c r="D29" s="53" t="e">
        <f>IF($B29="","",Beregninger!G28)</f>
        <v>#REF!</v>
      </c>
      <c r="E29" s="23"/>
      <c r="F29" s="53" t="e">
        <f>IF($B29="","",Beregninger!F28)</f>
        <v>#REF!</v>
      </c>
      <c r="G29" s="24"/>
      <c r="H29" s="25" t="str">
        <f t="shared" si="0"/>
        <v/>
      </c>
      <c r="I29" s="398"/>
      <c r="J29" s="398"/>
      <c r="K29" s="398"/>
      <c r="L29" s="398"/>
    </row>
    <row r="30" spans="2:12" ht="18.75" customHeight="1">
      <c r="B30" s="52" t="e">
        <f>Beregninger!B29</f>
        <v>#REF!</v>
      </c>
      <c r="C30" s="24"/>
      <c r="D30" s="23" t="e">
        <f>IF($B30="","",Beregninger!G29)</f>
        <v>#REF!</v>
      </c>
      <c r="E30" s="23" t="e">
        <f>IF($B30="","",Beregninger!F29)</f>
        <v>#REF!</v>
      </c>
      <c r="F30" s="23"/>
      <c r="G30" s="24"/>
      <c r="H30" s="25" t="str">
        <f t="shared" ref="H30:H40" si="1">IFERROR(D30/E30-1,"")</f>
        <v/>
      </c>
      <c r="I30" s="398"/>
      <c r="J30" s="398"/>
      <c r="K30" s="398"/>
      <c r="L30" s="398"/>
    </row>
    <row r="31" spans="2:12" ht="18.75" customHeight="1">
      <c r="B31" s="52" t="e">
        <f>Beregninger!B30</f>
        <v>#REF!</v>
      </c>
      <c r="C31" s="24"/>
      <c r="D31" s="23" t="e">
        <f>IF($B31="","",Beregninger!G30)</f>
        <v>#REF!</v>
      </c>
      <c r="E31" s="23" t="e">
        <f>IF($B31="","",Beregninger!F30)</f>
        <v>#REF!</v>
      </c>
      <c r="F31" s="23"/>
      <c r="G31" s="24"/>
      <c r="H31" s="25" t="str">
        <f t="shared" si="1"/>
        <v/>
      </c>
      <c r="I31" s="398"/>
      <c r="J31" s="398"/>
      <c r="K31" s="398"/>
      <c r="L31" s="398"/>
    </row>
    <row r="32" spans="2:12" ht="18.75" customHeight="1">
      <c r="B32" s="52" t="e">
        <f>Beregninger!B31</f>
        <v>#REF!</v>
      </c>
      <c r="C32" s="24"/>
      <c r="D32" s="23" t="e">
        <f>IF($B32="","",Beregninger!G31)</f>
        <v>#REF!</v>
      </c>
      <c r="E32" s="23" t="e">
        <f>IF($B32="","",Beregninger!F31)</f>
        <v>#REF!</v>
      </c>
      <c r="F32" s="23"/>
      <c r="G32" s="24"/>
      <c r="H32" s="25" t="str">
        <f t="shared" si="1"/>
        <v/>
      </c>
      <c r="I32" s="398"/>
      <c r="J32" s="398"/>
      <c r="K32" s="398"/>
      <c r="L32" s="398"/>
    </row>
    <row r="33" spans="2:12" ht="18.75" customHeight="1">
      <c r="B33" s="52" t="e">
        <f>Beregninger!B32</f>
        <v>#REF!</v>
      </c>
      <c r="C33" s="24"/>
      <c r="D33" s="23" t="e">
        <f>IF($B33="","",Beregninger!G32)</f>
        <v>#REF!</v>
      </c>
      <c r="E33" s="23" t="e">
        <f>IF($B33="","",Beregninger!F32)</f>
        <v>#REF!</v>
      </c>
      <c r="F33" s="23"/>
      <c r="G33" s="24"/>
      <c r="H33" s="25" t="str">
        <f t="shared" si="1"/>
        <v/>
      </c>
      <c r="I33" s="398"/>
      <c r="J33" s="398"/>
      <c r="K33" s="398"/>
      <c r="L33" s="398"/>
    </row>
    <row r="34" spans="2:12" ht="18.75" customHeight="1">
      <c r="B34" s="52" t="e">
        <f>Beregninger!B33</f>
        <v>#REF!</v>
      </c>
      <c r="C34" s="24"/>
      <c r="D34" s="23" t="e">
        <f>IF($B34="","",Beregninger!G33)</f>
        <v>#REF!</v>
      </c>
      <c r="E34" s="23" t="e">
        <f>IF($B34="","",Beregninger!F33)</f>
        <v>#REF!</v>
      </c>
      <c r="F34" s="23"/>
      <c r="G34" s="24"/>
      <c r="H34" s="25" t="str">
        <f t="shared" si="1"/>
        <v/>
      </c>
      <c r="I34" s="398"/>
      <c r="J34" s="398"/>
      <c r="K34" s="398"/>
      <c r="L34" s="398"/>
    </row>
    <row r="35" spans="2:12" ht="18.75" customHeight="1">
      <c r="B35" s="52" t="e">
        <f>Beregninger!B34</f>
        <v>#REF!</v>
      </c>
      <c r="C35" s="24"/>
      <c r="D35" s="23" t="e">
        <f>IF($B35="","",Beregninger!G34)</f>
        <v>#REF!</v>
      </c>
      <c r="E35" s="23" t="e">
        <f>IF($B35="","",Beregninger!F34)</f>
        <v>#REF!</v>
      </c>
      <c r="F35" s="23"/>
      <c r="G35" s="24"/>
      <c r="H35" s="25" t="str">
        <f t="shared" si="1"/>
        <v/>
      </c>
      <c r="I35" s="398"/>
      <c r="J35" s="398"/>
      <c r="K35" s="398"/>
      <c r="L35" s="398"/>
    </row>
    <row r="36" spans="2:12" ht="18.75" customHeight="1">
      <c r="B36" s="52" t="e">
        <f>Beregninger!B35</f>
        <v>#REF!</v>
      </c>
      <c r="C36" s="24"/>
      <c r="D36" s="23" t="e">
        <f>IF($B36="","",Beregninger!G35)</f>
        <v>#REF!</v>
      </c>
      <c r="E36" s="23" t="e">
        <f>IF($B36="","",Beregninger!F35)</f>
        <v>#REF!</v>
      </c>
      <c r="F36" s="23"/>
      <c r="G36" s="24"/>
      <c r="H36" s="25" t="str">
        <f t="shared" si="1"/>
        <v/>
      </c>
      <c r="I36" s="398"/>
      <c r="J36" s="398"/>
      <c r="K36" s="398"/>
      <c r="L36" s="398"/>
    </row>
    <row r="37" spans="2:12" ht="18.75" customHeight="1">
      <c r="B37" s="52" t="e">
        <f>Beregninger!B36</f>
        <v>#REF!</v>
      </c>
      <c r="C37" s="24"/>
      <c r="D37" s="23" t="e">
        <f>IF($B37="","",Beregninger!G36)</f>
        <v>#REF!</v>
      </c>
      <c r="E37" s="23" t="e">
        <f>IF($B37="","",Beregninger!F36)</f>
        <v>#REF!</v>
      </c>
      <c r="F37" s="23"/>
      <c r="G37" s="24"/>
      <c r="H37" s="25" t="str">
        <f t="shared" si="1"/>
        <v/>
      </c>
      <c r="I37" s="398"/>
      <c r="J37" s="398"/>
      <c r="K37" s="398"/>
      <c r="L37" s="398"/>
    </row>
    <row r="38" spans="2:12" ht="18.75" customHeight="1">
      <c r="B38" s="52" t="e">
        <f>Beregninger!B37</f>
        <v>#REF!</v>
      </c>
      <c r="C38" s="24"/>
      <c r="D38" s="23" t="e">
        <f>IF($B38="","",Beregninger!G37)</f>
        <v>#REF!</v>
      </c>
      <c r="E38" s="23" t="e">
        <f>IF($B38="","",Beregninger!F37)</f>
        <v>#REF!</v>
      </c>
      <c r="F38" s="23"/>
      <c r="G38" s="24"/>
      <c r="H38" s="25" t="str">
        <f t="shared" si="1"/>
        <v/>
      </c>
      <c r="I38" s="398"/>
      <c r="J38" s="398"/>
      <c r="K38" s="398"/>
      <c r="L38" s="398"/>
    </row>
    <row r="39" spans="2:12" ht="18.75" customHeight="1">
      <c r="B39" s="52" t="e">
        <f>Beregninger!B38</f>
        <v>#REF!</v>
      </c>
      <c r="C39" s="24"/>
      <c r="D39" s="23" t="e">
        <f>IF($B39="","",Beregninger!G38)</f>
        <v>#REF!</v>
      </c>
      <c r="E39" s="23" t="e">
        <f>IF($B39="","",Beregninger!F38)</f>
        <v>#REF!</v>
      </c>
      <c r="F39" s="23"/>
      <c r="G39" s="24"/>
      <c r="H39" s="25" t="str">
        <f t="shared" si="1"/>
        <v/>
      </c>
      <c r="I39" s="398"/>
      <c r="J39" s="398"/>
      <c r="K39" s="398"/>
      <c r="L39" s="398"/>
    </row>
    <row r="40" spans="2:12" ht="18.75" customHeight="1">
      <c r="B40" s="52" t="e">
        <f>Beregninger!B39</f>
        <v>#REF!</v>
      </c>
      <c r="C40" s="24"/>
      <c r="D40" s="23" t="e">
        <f>IF($B40="","",Beregninger!G39)</f>
        <v>#REF!</v>
      </c>
      <c r="E40" s="23" t="e">
        <f>IF($B40="","",Beregninger!F39)</f>
        <v>#REF!</v>
      </c>
      <c r="F40" s="23"/>
      <c r="G40" s="24"/>
      <c r="H40" s="25" t="str">
        <f t="shared" si="1"/>
        <v/>
      </c>
      <c r="I40" s="398"/>
      <c r="J40" s="398"/>
      <c r="K40" s="398"/>
      <c r="L40" s="398"/>
    </row>
  </sheetData>
  <mergeCells count="31">
    <mergeCell ref="I30:L30"/>
    <mergeCell ref="I31:L31"/>
    <mergeCell ref="I32:L32"/>
    <mergeCell ref="I33:L33"/>
    <mergeCell ref="I34:L34"/>
    <mergeCell ref="I20:L20"/>
    <mergeCell ref="I21:L21"/>
    <mergeCell ref="I27:L27"/>
    <mergeCell ref="I28:L28"/>
    <mergeCell ref="I29:L29"/>
    <mergeCell ref="I22:L22"/>
    <mergeCell ref="I23:L23"/>
    <mergeCell ref="I24:L24"/>
    <mergeCell ref="I25:L25"/>
    <mergeCell ref="I26:L26"/>
    <mergeCell ref="I15:L15"/>
    <mergeCell ref="I16:L16"/>
    <mergeCell ref="I17:L17"/>
    <mergeCell ref="I18:L18"/>
    <mergeCell ref="I19:L19"/>
    <mergeCell ref="K2:L2"/>
    <mergeCell ref="J9:L9"/>
    <mergeCell ref="J8:L8"/>
    <mergeCell ref="J10:L10"/>
    <mergeCell ref="J7:L7"/>
    <mergeCell ref="I40:L40"/>
    <mergeCell ref="I35:L35"/>
    <mergeCell ref="I36:L36"/>
    <mergeCell ref="I37:L37"/>
    <mergeCell ref="I38:L38"/>
    <mergeCell ref="I39:L39"/>
  </mergeCells>
  <conditionalFormatting sqref="B16:I40">
    <cfRule type="expression" dxfId="1" priority="1">
      <formula>MOD(ROW(),2)=0</formula>
    </cfRule>
  </conditionalFormatting>
  <conditionalFormatting sqref="H16:H17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H18:H40">
    <cfRule type="iconSet" priority="10">
      <iconSet iconSet="3Arrows">
        <cfvo type="percent" val="0"/>
        <cfvo type="num" val="0"/>
        <cfvo type="num" val="0" gte="0"/>
      </iconSet>
    </cfRule>
  </conditionalFormatting>
  <conditionalFormatting sqref="J9 D9 H9 F9 B9">
    <cfRule type="iconSet" priority="4">
      <iconSet iconSet="3Arrows">
        <cfvo type="percent" val="0"/>
        <cfvo type="num" val="0"/>
        <cfvo type="num" val="0" gte="0"/>
      </iconSet>
    </cfRule>
  </conditionalFormatting>
  <dataValidations count="1">
    <dataValidation type="list" allowBlank="1" showInputMessage="1" showErrorMessage="1" sqref="K2" xr:uid="{00000000-0002-0000-0300-000000000000}">
      <formula1>lstYears</formula1>
    </dataValidation>
  </dataValidations>
  <printOptions horizontalCentered="1"/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markers="1" xr2:uid="{00000000-0003-0000-0300-000001000000}">
          <x14:colorSeries theme="0" tint="-0.34998626667073579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Beregninger!C15:G15</xm:f>
              <xm:sqref>I16</xm:sqref>
            </x14:sparkline>
            <x14:sparkline>
              <xm:f>Beregninger!C16:G16</xm:f>
              <xm:sqref>I17</xm:sqref>
            </x14:sparkline>
            <x14:sparkline>
              <xm:f>Beregninger!C17:G17</xm:f>
              <xm:sqref>I18</xm:sqref>
            </x14:sparkline>
            <x14:sparkline>
              <xm:f>Beregninger!C18:G18</xm:f>
              <xm:sqref>I19</xm:sqref>
            </x14:sparkline>
            <x14:sparkline>
              <xm:f>Beregninger!C19:G19</xm:f>
              <xm:sqref>I20</xm:sqref>
            </x14:sparkline>
            <x14:sparkline>
              <xm:f>Beregninger!C20:G20</xm:f>
              <xm:sqref>I21</xm:sqref>
            </x14:sparkline>
            <x14:sparkline>
              <xm:f>Beregninger!C21:G21</xm:f>
              <xm:sqref>I22</xm:sqref>
            </x14:sparkline>
            <x14:sparkline>
              <xm:f>Beregninger!C22:G22</xm:f>
              <xm:sqref>I23</xm:sqref>
            </x14:sparkline>
            <x14:sparkline>
              <xm:f>Beregninger!C23:G23</xm:f>
              <xm:sqref>I24</xm:sqref>
            </x14:sparkline>
            <x14:sparkline>
              <xm:f>Beregninger!C24:G24</xm:f>
              <xm:sqref>I25</xm:sqref>
            </x14:sparkline>
            <x14:sparkline>
              <xm:f>Beregninger!C25:G25</xm:f>
              <xm:sqref>I26</xm:sqref>
            </x14:sparkline>
            <x14:sparkline>
              <xm:f>Beregninger!C26:G26</xm:f>
              <xm:sqref>I27</xm:sqref>
            </x14:sparkline>
            <x14:sparkline>
              <xm:f>Beregninger!C27:G27</xm:f>
              <xm:sqref>I28</xm:sqref>
            </x14:sparkline>
            <x14:sparkline>
              <xm:f>Beregninger!C28:G28</xm:f>
              <xm:sqref>I29</xm:sqref>
            </x14:sparkline>
            <x14:sparkline>
              <xm:f>Beregninger!C29:G29</xm:f>
              <xm:sqref>I30</xm:sqref>
            </x14:sparkline>
            <x14:sparkline>
              <xm:f>Beregninger!C30:G30</xm:f>
              <xm:sqref>I31</xm:sqref>
            </x14:sparkline>
            <x14:sparkline>
              <xm:f>Beregninger!C31:G31</xm:f>
              <xm:sqref>I32</xm:sqref>
            </x14:sparkline>
            <x14:sparkline>
              <xm:f>Beregninger!C32:G32</xm:f>
              <xm:sqref>I33</xm:sqref>
            </x14:sparkline>
            <x14:sparkline>
              <xm:f>Beregninger!C33:G33</xm:f>
              <xm:sqref>I34</xm:sqref>
            </x14:sparkline>
            <x14:sparkline>
              <xm:f>Beregninger!C34:G34</xm:f>
              <xm:sqref>I35</xm:sqref>
            </x14:sparkline>
            <x14:sparkline>
              <xm:f>Beregninger!C35:G35</xm:f>
              <xm:sqref>I36</xm:sqref>
            </x14:sparkline>
            <x14:sparkline>
              <xm:f>Beregninger!C36:G36</xm:f>
              <xm:sqref>I37</xm:sqref>
            </x14:sparkline>
            <x14:sparkline>
              <xm:f>Beregninger!C37:G37</xm:f>
              <xm:sqref>I38</xm:sqref>
            </x14:sparkline>
            <x14:sparkline>
              <xm:f>Beregninger!C38:G38</xm:f>
              <xm:sqref>I39</xm:sqref>
            </x14:sparkline>
            <x14:sparkline>
              <xm:f>Beregninger!C39:G39</xm:f>
              <xm:sqref>I40</xm:sqref>
            </x14:sparkline>
          </x14:sparklines>
        </x14:sparklineGroup>
        <x14:sparklineGroup manualMax="0" manualMin="0" displayEmptyCellsAs="gap" markers="1" first="1" last="1" xr2:uid="{00000000-0003-0000-0300-000000000000}">
          <x14:colorSeries theme="0" tint="-0.34998626667073579"/>
          <x14:colorNegative theme="5"/>
          <x14:colorAxis rgb="FF000000"/>
          <x14:colorMarkers theme="4" tint="-0.499984740745262"/>
          <x14:colorFirst theme="4" tint="-0.499984740745262"/>
          <x14:colorLast theme="4" tint="-0.499984740745262"/>
          <x14:colorHigh theme="4"/>
          <x14:colorLow theme="4"/>
          <x14:sparklines>
            <x14:sparkline>
              <xm:f>Beregninger!C8:G8</xm:f>
              <xm:sqref>B10</xm:sqref>
            </x14:sparkline>
            <x14:sparkline>
              <xm:f>Beregninger!C9:G9</xm:f>
              <xm:sqref>D10</xm:sqref>
            </x14:sparkline>
            <x14:sparkline>
              <xm:f>Beregninger!C10:G10</xm:f>
              <xm:sqref>F10</xm:sqref>
            </x14:sparkline>
            <x14:sparkline>
              <xm:f>Beregninger!C11:G11</xm:f>
              <xm:sqref>H10</xm:sqref>
            </x14:sparkline>
            <x14:sparkline>
              <xm:f>Beregninger!C12:G12</xm:f>
              <xm:sqref>J10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4" tint="-0.499984740745262"/>
    <pageSetUpPr autoPageBreaks="0"/>
  </sheetPr>
  <dimension ref="B1:E9"/>
  <sheetViews>
    <sheetView showGridLines="0" workbookViewId="0">
      <selection activeCell="C13" sqref="C13"/>
    </sheetView>
  </sheetViews>
  <sheetFormatPr baseColWidth="10" defaultColWidth="8.85546875" defaultRowHeight="19.5" customHeight="1"/>
  <cols>
    <col min="1" max="1" width="2.42578125" customWidth="1"/>
    <col min="2" max="2" width="4.42578125" customWidth="1"/>
    <col min="3" max="3" width="18.42578125" customWidth="1"/>
  </cols>
  <sheetData>
    <row r="1" spans="2:5" ht="8.25" customHeight="1">
      <c r="E1" s="2"/>
    </row>
    <row r="2" spans="2:5" ht="38.25" customHeight="1">
      <c r="B2" s="9" t="s">
        <v>192</v>
      </c>
    </row>
    <row r="3" spans="2:5" ht="25.5" customHeight="1">
      <c r="B3" s="39" t="s">
        <v>193</v>
      </c>
    </row>
    <row r="4" spans="2:5" ht="23.25" customHeight="1" thickBot="1">
      <c r="B4" s="49"/>
    </row>
    <row r="5" spans="2:5" ht="19.5" customHeight="1">
      <c r="B5" s="30">
        <v>1</v>
      </c>
      <c r="C5" s="31" t="s">
        <v>194</v>
      </c>
      <c r="D5" s="27" t="str">
        <f>IF(ISBLANK(C5),"← Please select a value from drop-down",IF(COUNTIF($C$5:C5,C5)&gt;1,"You have selected "&amp;C5&amp;" twice.",""))</f>
        <v/>
      </c>
    </row>
    <row r="6" spans="2:5" ht="19.5" customHeight="1">
      <c r="B6" s="32">
        <v>2</v>
      </c>
      <c r="C6" s="33" t="s">
        <v>195</v>
      </c>
      <c r="D6" s="27" t="str">
        <f>IF(ISBLANK(C6),"← Please select a value from drop-down",IF(COUNTIF($C$5:C6,C6)&gt;1,"You have selected "&amp;C6&amp;" twice.",""))</f>
        <v/>
      </c>
    </row>
    <row r="7" spans="2:5" ht="19.5" customHeight="1">
      <c r="B7" s="32">
        <v>3</v>
      </c>
      <c r="C7" s="34" t="s">
        <v>196</v>
      </c>
      <c r="D7" s="27" t="str">
        <f>IF(ISBLANK(C7),"← Please select a value from drop-down",IF(COUNTIF($C$5:C7,C7)&gt;1,"You have selected "&amp;C7&amp;" twice.",""))</f>
        <v/>
      </c>
    </row>
    <row r="8" spans="2:5" ht="19.5" customHeight="1">
      <c r="B8" s="32">
        <v>4</v>
      </c>
      <c r="C8" s="34" t="s">
        <v>197</v>
      </c>
      <c r="D8" s="27" t="str">
        <f>IF(ISBLANK(C8),"← Please select a value from drop-down",IF(COUNTIF($C$5:C8,C8)&gt;1,"You have selected "&amp;C8&amp;" twice.",""))</f>
        <v/>
      </c>
    </row>
    <row r="9" spans="2:5" ht="19.5" customHeight="1" thickBot="1">
      <c r="B9" s="35">
        <v>5</v>
      </c>
      <c r="C9" s="36" t="s">
        <v>198</v>
      </c>
      <c r="D9" s="27" t="str">
        <f>IF(ISBLANK(C9),"← Please select a value from drop-down",IF(COUNTIF($C$5:C9,C9)&gt;1,"You have selected "&amp;C9&amp;" twice.",""))</f>
        <v/>
      </c>
    </row>
  </sheetData>
  <conditionalFormatting sqref="B5:C9">
    <cfRule type="expression" dxfId="0" priority="1">
      <formula>MOD(ROW(),2)</formula>
    </cfRule>
  </conditionalFormatting>
  <dataValidations count="1">
    <dataValidation type="list" allowBlank="1" showInputMessage="1" showErrorMessage="1" sqref="C5:C9" xr:uid="{00000000-0002-0000-0400-000000000000}">
      <formula1>lstMetrics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H39"/>
  <sheetViews>
    <sheetView workbookViewId="0">
      <selection activeCell="B8" sqref="B8"/>
    </sheetView>
  </sheetViews>
  <sheetFormatPr baseColWidth="10" defaultColWidth="8.85546875" defaultRowHeight="12.75"/>
  <cols>
    <col min="2" max="2" width="32.5703125" customWidth="1"/>
    <col min="4" max="4" width="12" bestFit="1" customWidth="1"/>
  </cols>
  <sheetData>
    <row r="1" spans="1:8" ht="34.5" customHeight="1">
      <c r="A1" s="28" t="s">
        <v>199</v>
      </c>
    </row>
    <row r="2" spans="1:8">
      <c r="D2" s="8" t="s">
        <v>200</v>
      </c>
    </row>
    <row r="3" spans="1:8" ht="19.5" customHeight="1">
      <c r="B3" t="s">
        <v>201</v>
      </c>
      <c r="C3" s="4" t="str">
        <f>SelectedYear</f>
        <v>HIGH-END</v>
      </c>
      <c r="D3" t="e">
        <f ca="1">MATCH(C3,lstYears,0)+1</f>
        <v>#REF!</v>
      </c>
    </row>
    <row r="4" spans="1:8" ht="19.5" customHeight="1">
      <c r="B4" t="s">
        <v>202</v>
      </c>
      <c r="C4" s="4" t="e">
        <f>C3-1</f>
        <v>#VALUE!</v>
      </c>
      <c r="D4" t="e">
        <f ca="1">MATCH(C4,lstYears,0)+1</f>
        <v>#VALUE!</v>
      </c>
    </row>
    <row r="5" spans="1:8" ht="19.5" customHeight="1"/>
    <row r="6" spans="1:8" ht="19.5" customHeight="1" thickBot="1">
      <c r="B6" t="s">
        <v>200</v>
      </c>
      <c r="C6" s="1" t="e">
        <f ca="1">MATCH(C7,lstYears,0)+1</f>
        <v>#VALUE!</v>
      </c>
      <c r="D6" s="1" t="e">
        <f ca="1">MATCH(D7,lstYears,0)+1</f>
        <v>#VALUE!</v>
      </c>
      <c r="E6" s="1" t="e">
        <f ca="1">MATCH(E7,lstYears,0)+1</f>
        <v>#VALUE!</v>
      </c>
      <c r="F6" s="1" t="e">
        <f ca="1">MATCH(F7,lstYears,0)+1</f>
        <v>#VALUE!</v>
      </c>
      <c r="G6" s="1" t="e">
        <f ca="1">MATCH(G7,lstYears,0)+1</f>
        <v>#REF!</v>
      </c>
    </row>
    <row r="7" spans="1:8" ht="23.25" thickBot="1">
      <c r="B7" s="10" t="s">
        <v>203</v>
      </c>
      <c r="C7" s="29" t="e">
        <f>D7-1</f>
        <v>#VALUE!</v>
      </c>
      <c r="D7" s="29" t="e">
        <f>E7-1</f>
        <v>#VALUE!</v>
      </c>
      <c r="E7" s="29" t="e">
        <f>F7-1</f>
        <v>#VALUE!</v>
      </c>
      <c r="F7" s="29" t="e">
        <f>G7-1</f>
        <v>#VALUE!</v>
      </c>
      <c r="G7" s="29" t="str">
        <f>C3</f>
        <v>HIGH-END</v>
      </c>
      <c r="H7" s="10"/>
    </row>
    <row r="8" spans="1:8" ht="19.5" customHeight="1">
      <c r="A8" t="e">
        <f>MATCH(B8,#REF!,0)</f>
        <v>#REF!</v>
      </c>
      <c r="B8" t="str">
        <f>IF('Indst. for centrale målepunkter'!C5="","",'Indst. for centrale målepunkter'!C5)</f>
        <v>ENERGIBESPARELSE</v>
      </c>
      <c r="C8" t="e">
        <f ca="1">IFERROR(INDEX(#REF!,$A8,C$6),NA())</f>
        <v>#N/A</v>
      </c>
      <c r="D8" t="e">
        <f ca="1">IFERROR(INDEX(#REF!,$A8,D$6),NA())</f>
        <v>#N/A</v>
      </c>
      <c r="E8" t="e">
        <f ca="1">IFERROR(INDEX(#REF!,$A8,E$6),NA())</f>
        <v>#N/A</v>
      </c>
      <c r="F8" t="e">
        <f ca="1">IFERROR(INDEX(#REF!,$A8,F$6),NA())</f>
        <v>#N/A</v>
      </c>
      <c r="G8" t="e">
        <f ca="1">IFERROR(INDEX(#REF!,$A8,G$6),NA())</f>
        <v>#N/A</v>
      </c>
      <c r="H8" s="5" t="str">
        <f ca="1">IFERROR(G8/F8-1,"")</f>
        <v/>
      </c>
    </row>
    <row r="9" spans="1:8" ht="19.5" customHeight="1">
      <c r="A9" t="e">
        <f>MATCH(B9,#REF!,0)</f>
        <v>#REF!</v>
      </c>
      <c r="B9" t="str">
        <f>IF('Indst. for centrale målepunkter'!C6="","",'Indst. for centrale målepunkter'!C6)</f>
        <v>KWH UDGIFT ÅRLIGT</v>
      </c>
      <c r="C9" t="e">
        <f ca="1">IFERROR(INDEX(#REF!,$A9,C$6),NA())</f>
        <v>#N/A</v>
      </c>
      <c r="D9" t="e">
        <f ca="1">IFERROR(INDEX(#REF!,$A9,D$6),NA())</f>
        <v>#N/A</v>
      </c>
      <c r="E9" t="e">
        <f ca="1">IFERROR(INDEX(#REF!,$A9,E$6),NA())</f>
        <v>#N/A</v>
      </c>
      <c r="F9" t="e">
        <f ca="1">IFERROR(INDEX(#REF!,$A9,F$6),NA())</f>
        <v>#N/A</v>
      </c>
      <c r="G9" t="e">
        <f ca="1">IFERROR(INDEX(#REF!,$A9,G$6),NA())</f>
        <v>#N/A</v>
      </c>
      <c r="H9" s="5" t="str">
        <f t="shared" ref="H9:H12" ca="1" si="0">IFERROR(G9/F9-1,"")</f>
        <v/>
      </c>
    </row>
    <row r="10" spans="1:8" ht="19.5" customHeight="1">
      <c r="A10" t="e">
        <f>MATCH(B10,#REF!,0)</f>
        <v>#REF!</v>
      </c>
      <c r="B10" t="str">
        <f>IF('Indst. for centrale målepunkter'!C7="","",'Indst. for centrale målepunkter'!C7)</f>
        <v>RENTER</v>
      </c>
      <c r="C10" t="e">
        <f ca="1">IFERROR(INDEX(#REF!,$A10,C$6),NA())</f>
        <v>#N/A</v>
      </c>
      <c r="D10" t="e">
        <f ca="1">IFERROR(INDEX(#REF!,$A10,D$6),NA())</f>
        <v>#N/A</v>
      </c>
      <c r="E10" t="e">
        <f ca="1">IFERROR(INDEX(#REF!,$A10,E$6),NA())</f>
        <v>#N/A</v>
      </c>
      <c r="F10" t="e">
        <f ca="1">IFERROR(INDEX(#REF!,$A10,F$6),NA())</f>
        <v>#N/A</v>
      </c>
      <c r="G10" t="e">
        <f ca="1">IFERROR(INDEX(#REF!,$A10,G$6),NA())</f>
        <v>#N/A</v>
      </c>
      <c r="H10" s="5" t="str">
        <f t="shared" ca="1" si="0"/>
        <v/>
      </c>
    </row>
    <row r="11" spans="1:8" ht="19.5" customHeight="1">
      <c r="A11" t="e">
        <f>MATCH(B11,#REF!,0)</f>
        <v>#REF!</v>
      </c>
      <c r="B11" t="str">
        <f>IF('Indst. for centrale målepunkter'!C8="","",'Indst. for centrale målepunkter'!C8)</f>
        <v>AFSKRIVNINGER</v>
      </c>
      <c r="C11" t="e">
        <f ca="1">IFERROR(INDEX(#REF!,$A11,C$6),NA())</f>
        <v>#N/A</v>
      </c>
      <c r="D11" t="e">
        <f ca="1">IFERROR(INDEX(#REF!,$A11,D$6),NA())</f>
        <v>#N/A</v>
      </c>
      <c r="E11" t="e">
        <f ca="1">IFERROR(INDEX(#REF!,$A11,E$6),NA())</f>
        <v>#N/A</v>
      </c>
      <c r="F11" t="e">
        <f ca="1">IFERROR(INDEX(#REF!,$A11,F$6),NA())</f>
        <v>#N/A</v>
      </c>
      <c r="G11" t="e">
        <f ca="1">IFERROR(INDEX(#REF!,$A11,G$6),NA())</f>
        <v>#N/A</v>
      </c>
      <c r="H11" s="5" t="str">
        <f t="shared" ca="1" si="0"/>
        <v/>
      </c>
    </row>
    <row r="12" spans="1:8" ht="19.5" customHeight="1">
      <c r="A12" t="e">
        <f>MATCH(B12,#REF!,0)</f>
        <v>#REF!</v>
      </c>
      <c r="B12" t="str">
        <f>IF('Indst. for centrale målepunkter'!C9="","",'Indst. for centrale målepunkter'!C9)</f>
        <v>NETTORESULTAT</v>
      </c>
      <c r="C12" t="e">
        <f ca="1">IFERROR(INDEX(#REF!,$A12,C$6),NA())</f>
        <v>#N/A</v>
      </c>
      <c r="D12" t="e">
        <f ca="1">IFERROR(INDEX(#REF!,$A12,D$6),NA())</f>
        <v>#N/A</v>
      </c>
      <c r="E12" t="e">
        <f ca="1">IFERROR(INDEX(#REF!,$A12,E$6),NA())</f>
        <v>#N/A</v>
      </c>
      <c r="F12" t="e">
        <f ca="1">IFERROR(INDEX(#REF!,$A12,F$6),NA())</f>
        <v>#N/A</v>
      </c>
      <c r="G12" t="e">
        <f ca="1">IFERROR(INDEX(#REF!,$A12,G$6),NA())</f>
        <v>#N/A</v>
      </c>
      <c r="H12" s="5" t="str">
        <f t="shared" ca="1" si="0"/>
        <v/>
      </c>
    </row>
    <row r="13" spans="1:8" ht="13.5" thickBot="1"/>
    <row r="14" spans="1:8" ht="23.25" thickBot="1">
      <c r="B14" s="10" t="s">
        <v>204</v>
      </c>
      <c r="C14" s="10"/>
      <c r="D14" s="10"/>
      <c r="E14" s="10"/>
      <c r="F14" s="10"/>
      <c r="G14" s="10"/>
      <c r="H14" s="10"/>
    </row>
    <row r="15" spans="1:8" ht="19.5" customHeight="1">
      <c r="A15">
        <f>ROWS($B$15:B15)</f>
        <v>1</v>
      </c>
      <c r="B15" t="e">
        <f>IF(#REF!=0,"",#REF!)</f>
        <v>#REF!</v>
      </c>
      <c r="C15" t="e">
        <f>IF(B15="",NA(),IFERROR(INDEX(#REF!,$A15,C$6),NA()))</f>
        <v>#REF!</v>
      </c>
      <c r="D15" t="e">
        <f>IF(B15="",NA(),IFERROR(INDEX(#REF!,$A15,D$6),NA()))</f>
        <v>#REF!</v>
      </c>
      <c r="E15" t="e">
        <f>IF(B15="",NA(),IFERROR(INDEX(#REF!,$A15,E$6),NA()))</f>
        <v>#REF!</v>
      </c>
      <c r="F15" t="e">
        <f>IF(B15="",NA(),IFERROR(INDEX(#REF!,$A15,F$6),NA()))</f>
        <v>#REF!</v>
      </c>
      <c r="G15" t="e">
        <f>IF(B15="",NA(),IFERROR(INDEX(#REF!,$A15,G$6),NA()))</f>
        <v>#REF!</v>
      </c>
    </row>
    <row r="16" spans="1:8" ht="19.5" customHeight="1">
      <c r="A16">
        <f>ROWS($B$15:B16)</f>
        <v>2</v>
      </c>
      <c r="B16" t="e">
        <f>IF(#REF!=0,"",#REF!)</f>
        <v>#REF!</v>
      </c>
      <c r="C16" t="e">
        <f>IF(B16="",NA(),IFERROR(INDEX(#REF!,$A16,C$6),NA()))</f>
        <v>#REF!</v>
      </c>
      <c r="D16" t="e">
        <f>IF(B16="",NA(),IFERROR(INDEX(#REF!,$A16,D$6),NA()))</f>
        <v>#REF!</v>
      </c>
      <c r="E16" t="e">
        <f>IF(B16="",NA(),IFERROR(INDEX(#REF!,$A16,E$6),NA()))</f>
        <v>#REF!</v>
      </c>
      <c r="F16" t="e">
        <f>IF(B16="",NA(),IFERROR(INDEX(#REF!,$A16,F$6),NA()))</f>
        <v>#REF!</v>
      </c>
      <c r="G16" t="e">
        <f>IF(B16="",NA(),IFERROR(INDEX(#REF!,$A16,G$6),NA()))</f>
        <v>#REF!</v>
      </c>
    </row>
    <row r="17" spans="1:7" ht="19.5" customHeight="1">
      <c r="A17">
        <f>ROWS($B$15:B17)</f>
        <v>3</v>
      </c>
      <c r="B17" t="e">
        <f>IF(#REF!=0,"",#REF!)</f>
        <v>#REF!</v>
      </c>
      <c r="C17" t="e">
        <f>IF(B17="",NA(),IFERROR(INDEX(#REF!,$A17,C$6),NA()))</f>
        <v>#REF!</v>
      </c>
      <c r="D17" t="e">
        <f>IF(B17="",NA(),IFERROR(INDEX(#REF!,$A17,D$6),NA()))</f>
        <v>#REF!</v>
      </c>
      <c r="E17" t="e">
        <f>IF(B17="",NA(),IFERROR(INDEX(#REF!,$A17,E$6),NA()))</f>
        <v>#REF!</v>
      </c>
      <c r="F17" t="e">
        <f>IF(B17="",NA(),IFERROR(INDEX(#REF!,$A17,F$6),NA()))</f>
        <v>#REF!</v>
      </c>
      <c r="G17" t="e">
        <f>IF(B17="",NA(),IFERROR(INDEX(#REF!,$A17,G$6),NA()))</f>
        <v>#REF!</v>
      </c>
    </row>
    <row r="18" spans="1:7" ht="19.5" customHeight="1">
      <c r="A18">
        <f>ROWS($B$15:B18)</f>
        <v>4</v>
      </c>
      <c r="B18" t="e">
        <f>IF(#REF!=0,"",#REF!)</f>
        <v>#REF!</v>
      </c>
      <c r="C18" t="e">
        <f>IF(B18="",NA(),IFERROR(INDEX(#REF!,$A18,C$6),NA()))</f>
        <v>#REF!</v>
      </c>
      <c r="D18" t="e">
        <f>IF(B18="",NA(),IFERROR(INDEX(#REF!,$A18,D$6),NA()))</f>
        <v>#REF!</v>
      </c>
      <c r="E18" t="e">
        <f>IF(B18="",NA(),IFERROR(INDEX(#REF!,$A18,E$6),NA()))</f>
        <v>#REF!</v>
      </c>
      <c r="F18" t="e">
        <f>IF(B18="",NA(),IFERROR(INDEX(#REF!,$A18,F$6),NA()))</f>
        <v>#REF!</v>
      </c>
      <c r="G18" t="e">
        <f>IF(B18="",NA(),IFERROR(INDEX(#REF!,$A18,G$6),NA()))</f>
        <v>#REF!</v>
      </c>
    </row>
    <row r="19" spans="1:7" ht="19.5" customHeight="1">
      <c r="A19">
        <f>ROWS($B$15:B19)</f>
        <v>5</v>
      </c>
      <c r="B19" t="e">
        <f>IF(#REF!=0,"",#REF!)</f>
        <v>#REF!</v>
      </c>
      <c r="C19" t="e">
        <f>IF(B19="",NA(),IFERROR(INDEX(#REF!,$A19,C$6),NA()))</f>
        <v>#REF!</v>
      </c>
      <c r="D19" t="e">
        <f>IF(B19="",NA(),IFERROR(INDEX(#REF!,$A19,D$6),NA()))</f>
        <v>#REF!</v>
      </c>
      <c r="E19" t="e">
        <f>IF(B19="",NA(),IFERROR(INDEX(#REF!,$A19,E$6),NA()))</f>
        <v>#REF!</v>
      </c>
      <c r="F19" t="e">
        <f>IF(B19="",NA(),IFERROR(INDEX(#REF!,$A19,F$6),NA()))</f>
        <v>#REF!</v>
      </c>
      <c r="G19" t="e">
        <f>IF(B19="",NA(),IFERROR(INDEX(#REF!,$A19,G$6),NA()))</f>
        <v>#REF!</v>
      </c>
    </row>
    <row r="20" spans="1:7" ht="19.5" customHeight="1">
      <c r="A20">
        <f>ROWS($B$15:B20)</f>
        <v>6</v>
      </c>
      <c r="B20" t="e">
        <f>IF(#REF!=0,"",#REF!)</f>
        <v>#REF!</v>
      </c>
      <c r="C20" t="e">
        <f>IF(B20="",NA(),IFERROR(INDEX(#REF!,$A20,C$6),NA()))</f>
        <v>#REF!</v>
      </c>
      <c r="D20" t="e">
        <f>IF(B20="",NA(),IFERROR(INDEX(#REF!,$A20,D$6),NA()))</f>
        <v>#REF!</v>
      </c>
      <c r="E20" t="e">
        <f>IF(B20="",NA(),IFERROR(INDEX(#REF!,$A20,E$6),NA()))</f>
        <v>#REF!</v>
      </c>
      <c r="F20" t="e">
        <f>IF(B20="",NA(),IFERROR(INDEX(#REF!,$A20,F$6),NA()))</f>
        <v>#REF!</v>
      </c>
      <c r="G20" t="e">
        <f>IF(B20="",NA(),IFERROR(INDEX(#REF!,$A20,G$6),NA()))</f>
        <v>#REF!</v>
      </c>
    </row>
    <row r="21" spans="1:7" ht="19.5" customHeight="1">
      <c r="A21">
        <f>ROWS($B$15:B21)</f>
        <v>7</v>
      </c>
      <c r="B21" t="e">
        <f>IF(#REF!=0,"",#REF!)</f>
        <v>#REF!</v>
      </c>
      <c r="C21" t="e">
        <f>IF(B21="",NA(),IFERROR(INDEX(#REF!,$A21,C$6),NA()))</f>
        <v>#REF!</v>
      </c>
      <c r="D21" t="e">
        <f>IF(B21="",NA(),IFERROR(INDEX(#REF!,$A21,D$6),NA()))</f>
        <v>#REF!</v>
      </c>
      <c r="E21" t="e">
        <f>IF(B21="",NA(),IFERROR(INDEX(#REF!,$A21,E$6),NA()))</f>
        <v>#REF!</v>
      </c>
      <c r="F21" t="e">
        <f>IF(B21="",NA(),IFERROR(INDEX(#REF!,$A21,F$6),NA()))</f>
        <v>#REF!</v>
      </c>
      <c r="G21" t="e">
        <f>IF(B21="",NA(),IFERROR(INDEX(#REF!,$A21,G$6),NA()))</f>
        <v>#REF!</v>
      </c>
    </row>
    <row r="22" spans="1:7" ht="19.5" customHeight="1">
      <c r="A22">
        <f>ROWS($B$15:B22)</f>
        <v>8</v>
      </c>
      <c r="B22" t="e">
        <f>IF(#REF!=0,"",#REF!)</f>
        <v>#REF!</v>
      </c>
      <c r="C22" t="e">
        <f>IF(B22="",NA(),IFERROR(INDEX(#REF!,$A22,C$6),NA()))</f>
        <v>#REF!</v>
      </c>
      <c r="D22" t="e">
        <f>IF(B22="",NA(),IFERROR(INDEX(#REF!,$A22,D$6),NA()))</f>
        <v>#REF!</v>
      </c>
      <c r="E22" t="e">
        <f>IF(B22="",NA(),IFERROR(INDEX(#REF!,$A22,E$6),NA()))</f>
        <v>#REF!</v>
      </c>
      <c r="F22" t="e">
        <f>IF(B22="",NA(),IFERROR(INDEX(#REF!,$A22,F$6),NA()))</f>
        <v>#REF!</v>
      </c>
      <c r="G22" t="e">
        <f>IF(B22="",NA(),IFERROR(INDEX(#REF!,$A22,G$6),NA()))</f>
        <v>#REF!</v>
      </c>
    </row>
    <row r="23" spans="1:7" ht="19.5" customHeight="1">
      <c r="A23">
        <f>ROWS($B$15:B23)</f>
        <v>9</v>
      </c>
      <c r="B23" t="e">
        <f>IF(#REF!=0,"",#REF!)</f>
        <v>#REF!</v>
      </c>
      <c r="C23" t="e">
        <f>IF(B23="",NA(),IFERROR(INDEX(#REF!,$A23,C$6),NA()))</f>
        <v>#REF!</v>
      </c>
      <c r="D23" t="e">
        <f>IF(B23="",NA(),IFERROR(INDEX(#REF!,$A23,D$6),NA()))</f>
        <v>#REF!</v>
      </c>
      <c r="E23" t="e">
        <f>IF(B23="",NA(),IFERROR(INDEX(#REF!,$A23,E$6),NA()))</f>
        <v>#REF!</v>
      </c>
      <c r="F23" t="e">
        <f>IF(B23="",NA(),IFERROR(INDEX(#REF!,$A23,F$6),NA()))</f>
        <v>#REF!</v>
      </c>
      <c r="G23" t="e">
        <f>IF(B23="",NA(),IFERROR(INDEX(#REF!,$A23,G$6),NA()))</f>
        <v>#REF!</v>
      </c>
    </row>
    <row r="24" spans="1:7" ht="19.5" customHeight="1">
      <c r="A24">
        <f>ROWS($B$15:B24)</f>
        <v>10</v>
      </c>
      <c r="B24" t="e">
        <f>IF(#REF!=0,"",#REF!)</f>
        <v>#REF!</v>
      </c>
      <c r="C24" t="e">
        <f>IF(B24="",NA(),IFERROR(INDEX(#REF!,$A24,C$6),NA()))</f>
        <v>#REF!</v>
      </c>
      <c r="D24" t="e">
        <f>IF(B24="",NA(),IFERROR(INDEX(#REF!,$A24,D$6),NA()))</f>
        <v>#REF!</v>
      </c>
      <c r="E24" t="e">
        <f>IF(B24="",NA(),IFERROR(INDEX(#REF!,$A24,E$6),NA()))</f>
        <v>#REF!</v>
      </c>
      <c r="F24" t="e">
        <f>IF(B24="",NA(),IFERROR(INDEX(#REF!,$A24,F$6),NA()))</f>
        <v>#REF!</v>
      </c>
      <c r="G24" t="e">
        <f>IF(B24="",NA(),IFERROR(INDEX(#REF!,$A24,G$6),NA()))</f>
        <v>#REF!</v>
      </c>
    </row>
    <row r="25" spans="1:7" ht="19.5" customHeight="1">
      <c r="A25">
        <f>ROWS($B$15:B25)</f>
        <v>11</v>
      </c>
      <c r="B25" t="e">
        <f>IF(#REF!=0,"",#REF!)</f>
        <v>#REF!</v>
      </c>
      <c r="C25" t="e">
        <f>IF(B25="",NA(),IFERROR(INDEX(#REF!,$A25,C$6),NA()))</f>
        <v>#REF!</v>
      </c>
      <c r="D25" t="e">
        <f>IF(B25="",NA(),IFERROR(INDEX(#REF!,$A25,D$6),NA()))</f>
        <v>#REF!</v>
      </c>
      <c r="E25" t="e">
        <f>IF(B25="",NA(),IFERROR(INDEX(#REF!,$A25,E$6),NA()))</f>
        <v>#REF!</v>
      </c>
      <c r="F25" t="e">
        <f>IF(B25="",NA(),IFERROR(INDEX(#REF!,$A25,F$6),NA()))</f>
        <v>#REF!</v>
      </c>
      <c r="G25" t="e">
        <f>IF(B25="",NA(),IFERROR(INDEX(#REF!,$A25,G$6),NA()))</f>
        <v>#REF!</v>
      </c>
    </row>
    <row r="26" spans="1:7" ht="19.5" customHeight="1">
      <c r="A26">
        <f>ROWS($B$15:B26)</f>
        <v>12</v>
      </c>
      <c r="B26" t="e">
        <f>IF(#REF!=0,"",#REF!)</f>
        <v>#REF!</v>
      </c>
      <c r="C26" t="e">
        <f>IF(B26="",NA(),IFERROR(INDEX(#REF!,$A26,C$6),NA()))</f>
        <v>#REF!</v>
      </c>
      <c r="D26" t="e">
        <f>IF(B26="",NA(),IFERROR(INDEX(#REF!,$A26,D$6),NA()))</f>
        <v>#REF!</v>
      </c>
      <c r="E26" t="e">
        <f>IF(B26="",NA(),IFERROR(INDEX(#REF!,$A26,E$6),NA()))</f>
        <v>#REF!</v>
      </c>
      <c r="F26" t="e">
        <f>IF(B26="",NA(),IFERROR(INDEX(#REF!,$A26,F$6),NA()))</f>
        <v>#REF!</v>
      </c>
      <c r="G26" t="e">
        <f>IF(B26="",NA(),IFERROR(INDEX(#REF!,$A26,G$6),NA()))</f>
        <v>#REF!</v>
      </c>
    </row>
    <row r="27" spans="1:7" ht="19.5" customHeight="1">
      <c r="A27">
        <f>ROWS($B$15:B27)</f>
        <v>13</v>
      </c>
      <c r="B27" t="e">
        <f>IF(#REF!=0,"",#REF!)</f>
        <v>#REF!</v>
      </c>
      <c r="C27" t="e">
        <f>IF(B27="",NA(),IFERROR(INDEX(#REF!,$A27,C$6),NA()))</f>
        <v>#REF!</v>
      </c>
      <c r="D27" t="e">
        <f>IF(B27="",NA(),IFERROR(INDEX(#REF!,$A27,D$6),NA()))</f>
        <v>#REF!</v>
      </c>
      <c r="E27" t="e">
        <f>IF(B27="",NA(),IFERROR(INDEX(#REF!,$A27,E$6),NA()))</f>
        <v>#REF!</v>
      </c>
      <c r="F27" t="e">
        <f>IF(B27="",NA(),IFERROR(INDEX(#REF!,$A27,F$6),NA()))</f>
        <v>#REF!</v>
      </c>
      <c r="G27" t="e">
        <f>IF(B27="",NA(),IFERROR(INDEX(#REF!,$A27,G$6),NA()))</f>
        <v>#REF!</v>
      </c>
    </row>
    <row r="28" spans="1:7" ht="19.5" customHeight="1">
      <c r="A28">
        <f>ROWS($B$15:B28)</f>
        <v>14</v>
      </c>
      <c r="B28" t="e">
        <f>IF(#REF!=0,"",#REF!)</f>
        <v>#REF!</v>
      </c>
      <c r="C28" t="e">
        <f>IF(B28="",NA(),IFERROR(INDEX(#REF!,$A28,C$6),NA()))</f>
        <v>#REF!</v>
      </c>
      <c r="D28" t="e">
        <f>IF(B28="",NA(),IFERROR(INDEX(#REF!,$A28,D$6),NA()))</f>
        <v>#REF!</v>
      </c>
      <c r="E28" t="e">
        <f>IF(B28="",NA(),IFERROR(INDEX(#REF!,$A28,E$6),NA()))</f>
        <v>#REF!</v>
      </c>
      <c r="F28" t="e">
        <f>IF(B28="",NA(),IFERROR(INDEX(#REF!,$A28,F$6),NA()))</f>
        <v>#REF!</v>
      </c>
      <c r="G28" t="e">
        <f>IF(B28="",NA(),IFERROR(INDEX(#REF!,$A28,G$6),NA()))</f>
        <v>#REF!</v>
      </c>
    </row>
    <row r="29" spans="1:7" ht="19.5" customHeight="1">
      <c r="A29">
        <f>ROWS($B$15:B29)</f>
        <v>15</v>
      </c>
      <c r="B29" t="e">
        <f>IF(#REF!=0,"",#REF!)</f>
        <v>#REF!</v>
      </c>
      <c r="C29" t="e">
        <f>IF(B29="",NA(),IFERROR(INDEX(#REF!,$A29,C$6),NA()))</f>
        <v>#REF!</v>
      </c>
      <c r="D29" t="e">
        <f>IF(B29="",NA(),IFERROR(INDEX(#REF!,$A29,D$6),NA()))</f>
        <v>#REF!</v>
      </c>
      <c r="E29" t="e">
        <f>IF(B29="",NA(),IFERROR(INDEX(#REF!,$A29,E$6),NA()))</f>
        <v>#REF!</v>
      </c>
      <c r="F29" t="e">
        <f>IF(B29="",NA(),IFERROR(INDEX(#REF!,$A29,F$6),NA()))</f>
        <v>#REF!</v>
      </c>
      <c r="G29" t="e">
        <f>IF(B29="",NA(),IFERROR(INDEX(#REF!,$A29,G$6),NA()))</f>
        <v>#REF!</v>
      </c>
    </row>
    <row r="30" spans="1:7" ht="19.5" customHeight="1">
      <c r="A30">
        <f>ROWS($B$15:B30)</f>
        <v>16</v>
      </c>
      <c r="B30" t="e">
        <f>IF(#REF!=0,"",#REF!)</f>
        <v>#REF!</v>
      </c>
      <c r="C30" t="e">
        <f>IF(B30="",NA(),IFERROR(INDEX(#REF!,$A30,C$6),NA()))</f>
        <v>#REF!</v>
      </c>
      <c r="D30" t="e">
        <f>IF(B30="",NA(),IFERROR(INDEX(#REF!,$A30,D$6),NA()))</f>
        <v>#REF!</v>
      </c>
      <c r="E30" t="e">
        <f>IF(B30="",NA(),IFERROR(INDEX(#REF!,$A30,E$6),NA()))</f>
        <v>#REF!</v>
      </c>
      <c r="F30" t="e">
        <f>IF(B30="",NA(),IFERROR(INDEX(#REF!,$A30,F$6),NA()))</f>
        <v>#REF!</v>
      </c>
      <c r="G30" t="e">
        <f>IF(B30="",NA(),IFERROR(INDEX(#REF!,$A30,G$6),NA()))</f>
        <v>#REF!</v>
      </c>
    </row>
    <row r="31" spans="1:7" ht="19.5" customHeight="1">
      <c r="A31">
        <f>ROWS($B$15:B31)</f>
        <v>17</v>
      </c>
      <c r="B31" t="e">
        <f>IF(#REF!=0,"",#REF!)</f>
        <v>#REF!</v>
      </c>
      <c r="C31" t="e">
        <f>IF(B31="",NA(),IFERROR(INDEX(#REF!,$A31,C$6),NA()))</f>
        <v>#REF!</v>
      </c>
      <c r="D31" t="e">
        <f>IF(B31="",NA(),IFERROR(INDEX(#REF!,$A31,D$6),NA()))</f>
        <v>#REF!</v>
      </c>
      <c r="E31" t="e">
        <f>IF(B31="",NA(),IFERROR(INDEX(#REF!,$A31,E$6),NA()))</f>
        <v>#REF!</v>
      </c>
      <c r="F31" t="e">
        <f>IF(B31="",NA(),IFERROR(INDEX(#REF!,$A31,F$6),NA()))</f>
        <v>#REF!</v>
      </c>
      <c r="G31" t="e">
        <f>IF(B31="",NA(),IFERROR(INDEX(#REF!,$A31,G$6),NA()))</f>
        <v>#REF!</v>
      </c>
    </row>
    <row r="32" spans="1:7" ht="19.5" customHeight="1">
      <c r="A32">
        <f>ROWS($B$15:B32)</f>
        <v>18</v>
      </c>
      <c r="B32" t="e">
        <f>IF(#REF!=0,"",#REF!)</f>
        <v>#REF!</v>
      </c>
      <c r="C32" t="e">
        <f>IF(B32="",NA(),IFERROR(INDEX(#REF!,$A32,C$6),NA()))</f>
        <v>#REF!</v>
      </c>
      <c r="D32" t="e">
        <f>IF(B32="",NA(),IFERROR(INDEX(#REF!,$A32,D$6),NA()))</f>
        <v>#REF!</v>
      </c>
      <c r="E32" t="e">
        <f>IF(B32="",NA(),IFERROR(INDEX(#REF!,$A32,E$6),NA()))</f>
        <v>#REF!</v>
      </c>
      <c r="F32" t="e">
        <f>IF(B32="",NA(),IFERROR(INDEX(#REF!,$A32,F$6),NA()))</f>
        <v>#REF!</v>
      </c>
      <c r="G32" t="e">
        <f>IF(B32="",NA(),IFERROR(INDEX(#REF!,$A32,G$6),NA()))</f>
        <v>#REF!</v>
      </c>
    </row>
    <row r="33" spans="1:7" ht="19.5" customHeight="1">
      <c r="A33">
        <f>ROWS($B$15:B33)</f>
        <v>19</v>
      </c>
      <c r="B33" t="e">
        <f>IF(#REF!=0,"",#REF!)</f>
        <v>#REF!</v>
      </c>
      <c r="C33" t="e">
        <f>IF(B33="",NA(),IFERROR(INDEX(#REF!,$A33,C$6),NA()))</f>
        <v>#REF!</v>
      </c>
      <c r="D33" t="e">
        <f>IF(B33="",NA(),IFERROR(INDEX(#REF!,$A33,D$6),NA()))</f>
        <v>#REF!</v>
      </c>
      <c r="E33" t="e">
        <f>IF(B33="",NA(),IFERROR(INDEX(#REF!,$A33,E$6),NA()))</f>
        <v>#REF!</v>
      </c>
      <c r="F33" t="e">
        <f>IF(B33="",NA(),IFERROR(INDEX(#REF!,$A33,F$6),NA()))</f>
        <v>#REF!</v>
      </c>
      <c r="G33" t="e">
        <f>IF(B33="",NA(),IFERROR(INDEX(#REF!,$A33,G$6),NA()))</f>
        <v>#REF!</v>
      </c>
    </row>
    <row r="34" spans="1:7" ht="19.5" customHeight="1">
      <c r="A34">
        <f>ROWS($B$15:B34)</f>
        <v>20</v>
      </c>
      <c r="B34" t="e">
        <f>IF(#REF!=0,"",#REF!)</f>
        <v>#REF!</v>
      </c>
      <c r="C34" t="e">
        <f>IF(B34="",NA(),IFERROR(INDEX(#REF!,$A34,C$6),NA()))</f>
        <v>#REF!</v>
      </c>
      <c r="D34" t="e">
        <f>IF(B34="",NA(),IFERROR(INDEX(#REF!,$A34,D$6),NA()))</f>
        <v>#REF!</v>
      </c>
      <c r="E34" t="e">
        <f>IF(B34="",NA(),IFERROR(INDEX(#REF!,$A34,E$6),NA()))</f>
        <v>#REF!</v>
      </c>
      <c r="F34" t="e">
        <f>IF(B34="",NA(),IFERROR(INDEX(#REF!,$A34,F$6),NA()))</f>
        <v>#REF!</v>
      </c>
      <c r="G34" t="e">
        <f>IF(B34="",NA(),IFERROR(INDEX(#REF!,$A34,G$6),NA()))</f>
        <v>#REF!</v>
      </c>
    </row>
    <row r="35" spans="1:7" ht="19.5" customHeight="1">
      <c r="A35">
        <f>ROWS($B$15:B35)</f>
        <v>21</v>
      </c>
      <c r="B35" t="e">
        <f>IF(#REF!=0,"",#REF!)</f>
        <v>#REF!</v>
      </c>
      <c r="C35" t="e">
        <f>IF(B35="",NA(),IFERROR(INDEX(#REF!,$A35,C$6),NA()))</f>
        <v>#REF!</v>
      </c>
      <c r="D35" t="e">
        <f>IF(B35="",NA(),IFERROR(INDEX(#REF!,$A35,D$6),NA()))</f>
        <v>#REF!</v>
      </c>
      <c r="E35" t="e">
        <f>IF(B35="",NA(),IFERROR(INDEX(#REF!,$A35,E$6),NA()))</f>
        <v>#REF!</v>
      </c>
      <c r="F35" t="e">
        <f>IF(B35="",NA(),IFERROR(INDEX(#REF!,$A35,F$6),NA()))</f>
        <v>#REF!</v>
      </c>
      <c r="G35" t="e">
        <f>IF(B35="",NA(),IFERROR(INDEX(#REF!,$A35,G$6),NA()))</f>
        <v>#REF!</v>
      </c>
    </row>
    <row r="36" spans="1:7" ht="19.5" customHeight="1">
      <c r="A36">
        <f>ROWS($B$15:B36)</f>
        <v>22</v>
      </c>
      <c r="B36" t="e">
        <f>IF(#REF!=0,"",#REF!)</f>
        <v>#REF!</v>
      </c>
      <c r="C36" t="e">
        <f>IF(B36="",NA(),IFERROR(INDEX(#REF!,$A36,C$6),NA()))</f>
        <v>#REF!</v>
      </c>
      <c r="D36" t="e">
        <f>IF(B36="",NA(),IFERROR(INDEX(#REF!,$A36,D$6),NA()))</f>
        <v>#REF!</v>
      </c>
      <c r="E36" t="e">
        <f>IF(B36="",NA(),IFERROR(INDEX(#REF!,$A36,E$6),NA()))</f>
        <v>#REF!</v>
      </c>
      <c r="F36" t="e">
        <f>IF(B36="",NA(),IFERROR(INDEX(#REF!,$A36,F$6),NA()))</f>
        <v>#REF!</v>
      </c>
      <c r="G36" t="e">
        <f>IF(B36="",NA(),IFERROR(INDEX(#REF!,$A36,G$6),NA()))</f>
        <v>#REF!</v>
      </c>
    </row>
    <row r="37" spans="1:7" ht="19.5" customHeight="1">
      <c r="A37">
        <f>ROWS($B$15:B37)</f>
        <v>23</v>
      </c>
      <c r="B37" t="e">
        <f>IF(#REF!=0,"",#REF!)</f>
        <v>#REF!</v>
      </c>
      <c r="C37" t="e">
        <f>IF(B37="",NA(),IFERROR(INDEX(#REF!,$A37,C$6),NA()))</f>
        <v>#REF!</v>
      </c>
      <c r="D37" t="e">
        <f>IF(B37="",NA(),IFERROR(INDEX(#REF!,$A37,D$6),NA()))</f>
        <v>#REF!</v>
      </c>
      <c r="E37" t="e">
        <f>IF(B37="",NA(),IFERROR(INDEX(#REF!,$A37,E$6),NA()))</f>
        <v>#REF!</v>
      </c>
      <c r="F37" t="e">
        <f>IF(B37="",NA(),IFERROR(INDEX(#REF!,$A37,F$6),NA()))</f>
        <v>#REF!</v>
      </c>
      <c r="G37" t="e">
        <f>IF(B37="",NA(),IFERROR(INDEX(#REF!,$A37,G$6),NA()))</f>
        <v>#REF!</v>
      </c>
    </row>
    <row r="38" spans="1:7" ht="19.5" customHeight="1">
      <c r="A38">
        <f>ROWS($B$15:B38)</f>
        <v>24</v>
      </c>
      <c r="B38" t="e">
        <f>IF(#REF!=0,"",#REF!)</f>
        <v>#REF!</v>
      </c>
      <c r="C38" t="e">
        <f>IF(B38="",NA(),IFERROR(INDEX(#REF!,$A38,C$6),NA()))</f>
        <v>#REF!</v>
      </c>
      <c r="D38" t="e">
        <f>IF(B38="",NA(),IFERROR(INDEX(#REF!,$A38,D$6),NA()))</f>
        <v>#REF!</v>
      </c>
      <c r="E38" t="e">
        <f>IF(B38="",NA(),IFERROR(INDEX(#REF!,$A38,E$6),NA()))</f>
        <v>#REF!</v>
      </c>
      <c r="F38" t="e">
        <f>IF(B38="",NA(),IFERROR(INDEX(#REF!,$A38,F$6),NA()))</f>
        <v>#REF!</v>
      </c>
      <c r="G38" t="e">
        <f>IF(B38="",NA(),IFERROR(INDEX(#REF!,$A38,G$6),NA()))</f>
        <v>#REF!</v>
      </c>
    </row>
    <row r="39" spans="1:7" ht="19.5" customHeight="1">
      <c r="A39">
        <f>ROWS($B$15:B39)</f>
        <v>25</v>
      </c>
      <c r="B39" t="e">
        <f>IF(#REF!=0,"",#REF!)</f>
        <v>#REF!</v>
      </c>
      <c r="C39" t="e">
        <f>IF(B39="",NA(),IFERROR(INDEX(#REF!,$A39,C$6),NA()))</f>
        <v>#REF!</v>
      </c>
      <c r="D39" t="e">
        <f>IF(B39="",NA(),IFERROR(INDEX(#REF!,$A39,D$6),NA()))</f>
        <v>#REF!</v>
      </c>
      <c r="E39" t="e">
        <f>IF(B39="",NA(),IFERROR(INDEX(#REF!,$A39,E$6),NA()))</f>
        <v>#REF!</v>
      </c>
      <c r="F39" t="e">
        <f>IF(B39="",NA(),IFERROR(INDEX(#REF!,$A39,F$6),NA()))</f>
        <v>#REF!</v>
      </c>
      <c r="G39" t="e">
        <f>IF(B39="",NA(),IFERROR(INDEX(#REF!,$A39,G$6),NA()))</f>
        <v>#REF!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9A3D0482B34745A3526C5E53F4C7E4" ma:contentTypeVersion="21" ma:contentTypeDescription="Opprett et nytt dokument." ma:contentTypeScope="" ma:versionID="cd6282751ac8a620826bb56461a67d3c">
  <xsd:schema xmlns:xsd="http://www.w3.org/2001/XMLSchema" xmlns:xs="http://www.w3.org/2001/XMLSchema" xmlns:p="http://schemas.microsoft.com/office/2006/metadata/properties" xmlns:ns2="0be2d67f-8a7c-4c83-803f-b0daa194a947" xmlns:ns3="fbebc134-8c55-4ce4-8f6f-da0a6e58d994" targetNamespace="http://schemas.microsoft.com/office/2006/metadata/properties" ma:root="true" ma:fieldsID="6cece797d1c1a245357d8514a5b0fbb6" ns2:_="" ns3:_="">
    <xsd:import namespace="0be2d67f-8a7c-4c83-803f-b0daa194a947"/>
    <xsd:import namespace="fbebc134-8c55-4ce4-8f6f-da0a6e58d9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2d67f-8a7c-4c83-803f-b0daa194a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dac77e97-b14b-43d6-8dcd-797f20dbe4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bc134-8c55-4ce4-8f6f-da0a6e58d99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1601fbb-cd44-4728-8f1c-f54129aeb853}" ma:internalName="TaxCatchAll" ma:showField="CatchAllData" ma:web="fbebc134-8c55-4ce4-8f6f-da0a6e58d9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ebc134-8c55-4ce4-8f6f-da0a6e58d994" xsi:nil="true"/>
    <lcf76f155ced4ddcb4097134ff3c332f xmlns="0be2d67f-8a7c-4c83-803f-b0daa194a94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81D072-2849-4D2B-BE4E-38A2E32884D1}"/>
</file>

<file path=customXml/itemProps2.xml><?xml version="1.0" encoding="utf-8"?>
<ds:datastoreItem xmlns:ds="http://schemas.openxmlformats.org/officeDocument/2006/customXml" ds:itemID="{00ABBB49-83B5-42F2-A8EC-D752C1C6E3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D6A295-233C-4750-94AB-2348E3E2452D}">
  <ds:schemaRefs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0be2d67f-8a7c-4c83-803f-b0daa194a947"/>
    <ds:schemaRef ds:uri="http://schemas.microsoft.com/office/2006/documentManagement/types"/>
    <ds:schemaRef ds:uri="http://schemas.openxmlformats.org/package/2006/metadata/core-properties"/>
    <ds:schemaRef ds:uri="fbebc134-8c55-4ce4-8f6f-da0a6e58d99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Navngitte områder</vt:lpstr>
      </vt:variant>
      <vt:variant>
        <vt:i4>5</vt:i4>
      </vt:variant>
    </vt:vector>
  </HeadingPairs>
  <TitlesOfParts>
    <vt:vector size="14" baseType="lpstr">
      <vt:lpstr>Enkel beregning</vt:lpstr>
      <vt:lpstr>Sammenligning av løsninger</vt:lpstr>
      <vt:lpstr>Armatur Liste</vt:lpstr>
      <vt:lpstr>Samlet</vt:lpstr>
      <vt:lpstr>L-faktor</vt:lpstr>
      <vt:lpstr>Netto LED Retrofit UDEN TILSKUD</vt:lpstr>
      <vt:lpstr>Sammenligning - Energiberegning</vt:lpstr>
      <vt:lpstr>Indst. for centrale målepunkter</vt:lpstr>
      <vt:lpstr>Beregninger</vt:lpstr>
      <vt:lpstr>SelectedYear</vt:lpstr>
      <vt:lpstr>'Armatur Liste'!Utskriftsområde</vt:lpstr>
      <vt:lpstr>'Enkel beregning'!Utskriftsområde</vt:lpstr>
      <vt:lpstr>Samlet!Utskriftsområde</vt:lpstr>
      <vt:lpstr>'Sammenligning av løsninger'!Utskriftsområde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2015-03-19T11:59:23Z</dcterms:created>
  <dcterms:modified xsi:type="dcterms:W3CDTF">2023-10-23T13:27:14Z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TC028020499991</vt:lpwstr>
  </property>
  <property fmtid="{D5CDD505-2E9C-101B-9397-08002B2CF9AE}" pid="3" name="ContentTypeId">
    <vt:lpwstr>0x010100689A3D0482B34745A3526C5E53F4C7E4</vt:lpwstr>
  </property>
  <property fmtid="{D5CDD505-2E9C-101B-9397-08002B2CF9AE}" pid="4" name="MediaServiceImageTags">
    <vt:lpwstr/>
  </property>
</Properties>
</file>