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filterPrivacy="1" codeName="ThisWorkbook"/>
  <xr:revisionPtr revIDLastSave="0" documentId="13_ncr:1_{176E25E7-F9D4-47FA-8E5F-8D39534BF499}" xr6:coauthVersionLast="47" xr6:coauthVersionMax="47" xr10:uidLastSave="{00000000-0000-0000-0000-000000000000}"/>
  <bookViews>
    <workbookView xWindow="-110" yWindow="-110" windowWidth="22780" windowHeight="14540" tabRatio="699" xr2:uid="{00000000-000D-0000-FFFF-FFFF00000000}"/>
  </bookViews>
  <sheets>
    <sheet name="Enkel beräkning" sheetId="5" r:id="rId1"/>
    <sheet name="Jämförelse av lösningar" sheetId="15" r:id="rId2"/>
    <sheet name="Beräkning flera armaturtyper" sheetId="13" r:id="rId3"/>
    <sheet name="Samlad översikt" sheetId="14" r:id="rId4"/>
    <sheet name="L-faktor" sheetId="12" state="hidden" r:id="rId5"/>
    <sheet name="Netto LED Retrofit UDEN TILSKUD" sheetId="9" state="hidden" r:id="rId6"/>
    <sheet name="Sammenligning - Energiberegning" sheetId="3" state="hidden" r:id="rId7"/>
    <sheet name="Indst. for centrale målepunkter" sheetId="4" state="hidden" r:id="rId8"/>
    <sheet name="Beregninger" sheetId="2" state="hidden" r:id="rId9"/>
  </sheets>
  <externalReferences>
    <externalReference r:id="rId10"/>
  </externalReferences>
  <definedNames>
    <definedName name="lstMetrics" localSheetId="2">OFFSET('Beräkning flera armaturtyper'!$B$7:$B$44,0,0,COUNTA('Beräkning flera armaturtyper'!$B$7:$B$44))</definedName>
    <definedName name="lstMetrics" localSheetId="0">OFFSET('Enkel beräkning'!$B$7:$B$44,0,0,COUNTA('Enkel beräkning'!$B$7:$B$44))</definedName>
    <definedName name="lstMetrics" localSheetId="1">OFFSET('Jämförelse av lösningar'!$B$7:$B$44,0,0,COUNTA('Jämförelse av lösningar'!$B$7:$B$44))</definedName>
    <definedName name="lstMetrics" localSheetId="4">OFFSET(#REF!,0,0,COUNTA(#REF!))</definedName>
    <definedName name="lstMetrics" localSheetId="5">OFFSET('Netto LED Retrofit UDEN TILSKUD'!$C$6:$C$36,0,0,COUNTA('Netto LED Retrofit UDEN TILSKUD'!$C$6:$C$36))</definedName>
    <definedName name="lstMetrics" localSheetId="3">OFFSET('Samlad översikt'!$B$7:$B$40,0,0,COUNTA('Samlad översikt'!$B$7:$B$40))</definedName>
    <definedName name="lstMetrics">OFFSET(#REF!,0,0,COUNTA(#REF!))</definedName>
    <definedName name="lstYears" localSheetId="2">OFFSET('Beräkning flera armaturtyper'!$A$5:$I$5,0,1,1,COUNTA('Beräkning flera armaturtyper'!$A$5:$I$5)-1)</definedName>
    <definedName name="lstYears" localSheetId="0">OFFSET('Enkel beräkning'!$A$5:$F$5,0,1,1,COUNTA('Enkel beräkning'!$A$5:$F$5)-1)</definedName>
    <definedName name="lstYears" localSheetId="1">OFFSET('Jämförelse av lösningar'!$A$5:$F$5,0,1,1,COUNTA('Jämförelse av lösningar'!$A$5:$F$5)-1)</definedName>
    <definedName name="lstYears" localSheetId="4">OFFSET(#REF!,0,1,1,COUNTA(#REF!)-1)</definedName>
    <definedName name="lstYears" localSheetId="5">OFFSET('Netto LED Retrofit UDEN TILSKUD'!$C$4:$G$4,0,1,1,COUNTA('Netto LED Retrofit UDEN TILSKUD'!$C$4:$G$4)-1)</definedName>
    <definedName name="lstYears" localSheetId="3">OFFSET('Samlad översikt'!$B$5:$F$5,0,1,1,COUNTA('Samlad översikt'!$B$5:$F$5)-1)</definedName>
    <definedName name="lstYears">OFFSET(#REF!,0,1,1,COUNTA(#REF!)-1)</definedName>
    <definedName name="SelectedYear" localSheetId="4">'[1]Sammenligning - Energiberegning'!$K$2</definedName>
    <definedName name="SelectedYear">'Sammenligning - Energiberegning'!$K$2</definedName>
    <definedName name="_xlnm.Print_Area" localSheetId="2">'Beräkning flera armaturtyper'!$A$2:$V$46</definedName>
    <definedName name="_xlnm.Print_Area" localSheetId="0">'Enkel beräkning'!$A$2:$F$73</definedName>
    <definedName name="_xlnm.Print_Area" localSheetId="1">'Jämförelse av lösningar'!$A$2:$F$73</definedName>
    <definedName name="_xlnm.Print_Area" localSheetId="3">'Samlad översikt'!$A$2:$F$69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2" i="14" l="1"/>
  <c r="D30" i="14"/>
  <c r="D24" i="14"/>
  <c r="D23" i="14"/>
  <c r="D21" i="14"/>
  <c r="D20" i="14"/>
  <c r="C32" i="14"/>
  <c r="C30" i="14"/>
  <c r="C24" i="14"/>
  <c r="C23" i="14"/>
  <c r="C21" i="14"/>
  <c r="C20" i="14"/>
  <c r="A51" i="13"/>
  <c r="A50" i="13"/>
  <c r="A49" i="13"/>
  <c r="C30" i="13"/>
  <c r="C34" i="13" s="1"/>
  <c r="D13" i="13" l="1"/>
  <c r="X43" i="13"/>
  <c r="W34" i="13"/>
  <c r="X30" i="13"/>
  <c r="W30" i="13"/>
  <c r="X21" i="13"/>
  <c r="X22" i="13" s="1"/>
  <c r="W21" i="13"/>
  <c r="X20" i="13"/>
  <c r="W20" i="13"/>
  <c r="W23" i="13" s="1"/>
  <c r="C20" i="13"/>
  <c r="C23" i="13" s="1"/>
  <c r="C21" i="13"/>
  <c r="C22" i="13" s="1"/>
  <c r="C20" i="5"/>
  <c r="U20" i="13"/>
  <c r="X13" i="13"/>
  <c r="AP50" i="13"/>
  <c r="AN50" i="13"/>
  <c r="AL50" i="13"/>
  <c r="AJ50" i="13"/>
  <c r="AH50" i="13"/>
  <c r="AH51" i="13" s="1"/>
  <c r="AF50" i="13"/>
  <c r="AD50" i="13"/>
  <c r="AB50" i="13"/>
  <c r="Z50" i="13"/>
  <c r="X50" i="13"/>
  <c r="AP49" i="13"/>
  <c r="AN49" i="13"/>
  <c r="AL49" i="13"/>
  <c r="AJ49" i="13"/>
  <c r="AJ51" i="13" s="1"/>
  <c r="AH49" i="13"/>
  <c r="AF49" i="13"/>
  <c r="AD49" i="13"/>
  <c r="AB49" i="13"/>
  <c r="AB51" i="13" s="1"/>
  <c r="Z49" i="13"/>
  <c r="Z51" i="13" s="1"/>
  <c r="X49" i="13"/>
  <c r="AP43" i="13"/>
  <c r="AN43" i="13"/>
  <c r="AL43" i="13"/>
  <c r="AJ43" i="13"/>
  <c r="AH43" i="13"/>
  <c r="AF43" i="13"/>
  <c r="AD43" i="13"/>
  <c r="AB43" i="13"/>
  <c r="Z43" i="13"/>
  <c r="AO34" i="13"/>
  <c r="AM34" i="13"/>
  <c r="AK34" i="13"/>
  <c r="AI34" i="13"/>
  <c r="Y34" i="13"/>
  <c r="AP31" i="13"/>
  <c r="AP32" i="13" s="1"/>
  <c r="AN31" i="13"/>
  <c r="AN32" i="13" s="1"/>
  <c r="AL31" i="13"/>
  <c r="AL32" i="13" s="1"/>
  <c r="AJ31" i="13"/>
  <c r="AJ32" i="13" s="1"/>
  <c r="AH31" i="13"/>
  <c r="AH32" i="13" s="1"/>
  <c r="AF31" i="13"/>
  <c r="AF32" i="13" s="1"/>
  <c r="AD31" i="13"/>
  <c r="AD32" i="13" s="1"/>
  <c r="AB31" i="13"/>
  <c r="AB32" i="13" s="1"/>
  <c r="Z31" i="13"/>
  <c r="Z32" i="13" s="1"/>
  <c r="X31" i="13"/>
  <c r="X32" i="13" s="1"/>
  <c r="AO30" i="13"/>
  <c r="AM30" i="13"/>
  <c r="AK30" i="13"/>
  <c r="AI30" i="13"/>
  <c r="AG30" i="13"/>
  <c r="AG34" i="13" s="1"/>
  <c r="AE30" i="13"/>
  <c r="AE34" i="13" s="1"/>
  <c r="AC30" i="13"/>
  <c r="AC34" i="13" s="1"/>
  <c r="AA30" i="13"/>
  <c r="AA34" i="13" s="1"/>
  <c r="Y30" i="13"/>
  <c r="AE23" i="13"/>
  <c r="AC23" i="13"/>
  <c r="AC22" i="13"/>
  <c r="AC25" i="13" s="1"/>
  <c r="AA22" i="13"/>
  <c r="Y22" i="13"/>
  <c r="AP21" i="13"/>
  <c r="AP22" i="13" s="1"/>
  <c r="AO21" i="13"/>
  <c r="AO22" i="13" s="1"/>
  <c r="AN21" i="13"/>
  <c r="AM21" i="13"/>
  <c r="AM22" i="13" s="1"/>
  <c r="AL21" i="13"/>
  <c r="AL22" i="13" s="1"/>
  <c r="AK21" i="13"/>
  <c r="AK22" i="13" s="1"/>
  <c r="AJ21" i="13"/>
  <c r="AJ22" i="13" s="1"/>
  <c r="AI21" i="13"/>
  <c r="AI22" i="13" s="1"/>
  <c r="AH21" i="13"/>
  <c r="AH22" i="13" s="1"/>
  <c r="AG21" i="13"/>
  <c r="AG22" i="13" s="1"/>
  <c r="AF21" i="13"/>
  <c r="AE21" i="13"/>
  <c r="AE22" i="13" s="1"/>
  <c r="AD21" i="13"/>
  <c r="AC21" i="13"/>
  <c r="AB21" i="13"/>
  <c r="AB22" i="13" s="1"/>
  <c r="AA21" i="13"/>
  <c r="Z21" i="13"/>
  <c r="Z22" i="13" s="1"/>
  <c r="Y21" i="13"/>
  <c r="W22" i="13"/>
  <c r="AP20" i="13"/>
  <c r="AP23" i="13" s="1"/>
  <c r="AO20" i="13"/>
  <c r="AO23" i="13" s="1"/>
  <c r="AN20" i="13"/>
  <c r="AN23" i="13" s="1"/>
  <c r="AM20" i="13"/>
  <c r="AM23" i="13" s="1"/>
  <c r="AL20" i="13"/>
  <c r="AL23" i="13" s="1"/>
  <c r="AK20" i="13"/>
  <c r="AK23" i="13" s="1"/>
  <c r="AJ20" i="13"/>
  <c r="AI20" i="13"/>
  <c r="AI23" i="13" s="1"/>
  <c r="AH20" i="13"/>
  <c r="AG20" i="13"/>
  <c r="AG23" i="13" s="1"/>
  <c r="AF20" i="13"/>
  <c r="AF23" i="13" s="1"/>
  <c r="AE20" i="13"/>
  <c r="AD20" i="13"/>
  <c r="AC20" i="13"/>
  <c r="AB20" i="13"/>
  <c r="AA20" i="13"/>
  <c r="AA23" i="13" s="1"/>
  <c r="Z20" i="13"/>
  <c r="Z23" i="13" s="1"/>
  <c r="Y20" i="13"/>
  <c r="Y23" i="13" s="1"/>
  <c r="X23" i="13"/>
  <c r="AP14" i="13"/>
  <c r="AN14" i="13"/>
  <c r="AL14" i="13"/>
  <c r="AJ14" i="13"/>
  <c r="AH14" i="13"/>
  <c r="AF14" i="13"/>
  <c r="AD14" i="13"/>
  <c r="AB14" i="13"/>
  <c r="Z14" i="13"/>
  <c r="X14" i="13"/>
  <c r="AP13" i="13"/>
  <c r="AP30" i="13" s="1"/>
  <c r="AP34" i="13" s="1"/>
  <c r="AN13" i="13"/>
  <c r="AN30" i="13" s="1"/>
  <c r="AN34" i="13" s="1"/>
  <c r="AL13" i="13"/>
  <c r="AL30" i="13" s="1"/>
  <c r="AL34" i="13" s="1"/>
  <c r="AJ13" i="13"/>
  <c r="AJ23" i="13" s="1"/>
  <c r="AH13" i="13"/>
  <c r="AH23" i="13" s="1"/>
  <c r="AF13" i="13"/>
  <c r="AF30" i="13" s="1"/>
  <c r="AF34" i="13" s="1"/>
  <c r="AD13" i="13"/>
  <c r="AD23" i="13" s="1"/>
  <c r="AB13" i="13"/>
  <c r="AB23" i="13" s="1"/>
  <c r="Z13" i="13"/>
  <c r="Z30" i="13" s="1"/>
  <c r="Z34" i="13" s="1"/>
  <c r="X34" i="13"/>
  <c r="C18" i="15"/>
  <c r="C34" i="5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D18" i="15"/>
  <c r="C30" i="5"/>
  <c r="D30" i="5"/>
  <c r="E30" i="5"/>
  <c r="F30" i="5"/>
  <c r="E20" i="15"/>
  <c r="F20" i="15"/>
  <c r="E21" i="15"/>
  <c r="F21" i="15"/>
  <c r="D20" i="5"/>
  <c r="D17" i="15"/>
  <c r="D16" i="15"/>
  <c r="D15" i="15"/>
  <c r="D14" i="15"/>
  <c r="D13" i="15"/>
  <c r="D12" i="15"/>
  <c r="D10" i="15"/>
  <c r="D30" i="15" s="1"/>
  <c r="D9" i="15"/>
  <c r="D8" i="15"/>
  <c r="D7" i="15"/>
  <c r="C7" i="15"/>
  <c r="C15" i="15"/>
  <c r="C16" i="15"/>
  <c r="C17" i="15"/>
  <c r="C14" i="15"/>
  <c r="C13" i="15"/>
  <c r="C11" i="15"/>
  <c r="C12" i="15"/>
  <c r="C10" i="15"/>
  <c r="C9" i="15"/>
  <c r="C8" i="15"/>
  <c r="C6" i="15" s="1"/>
  <c r="C5" i="15"/>
  <c r="C20" i="15" l="1"/>
  <c r="C23" i="15" s="1"/>
  <c r="AF51" i="13"/>
  <c r="Y25" i="13"/>
  <c r="Y27" i="13" s="1"/>
  <c r="AA25" i="13"/>
  <c r="AA26" i="13" s="1"/>
  <c r="AL51" i="13"/>
  <c r="X51" i="13"/>
  <c r="AN51" i="13"/>
  <c r="AD51" i="13"/>
  <c r="C24" i="13"/>
  <c r="AP51" i="13"/>
  <c r="C25" i="13"/>
  <c r="AO24" i="13"/>
  <c r="AO25" i="13"/>
  <c r="AO26" i="13" s="1"/>
  <c r="AE25" i="13"/>
  <c r="AE26" i="13" s="1"/>
  <c r="Y24" i="13"/>
  <c r="AA24" i="13"/>
  <c r="X24" i="13"/>
  <c r="AG24" i="13"/>
  <c r="AG25" i="13"/>
  <c r="AI24" i="13"/>
  <c r="AI25" i="13"/>
  <c r="AK25" i="13"/>
  <c r="AK24" i="13"/>
  <c r="AL25" i="13"/>
  <c r="AL27" i="13" s="1"/>
  <c r="AL36" i="13" s="1"/>
  <c r="AL24" i="13"/>
  <c r="W24" i="13"/>
  <c r="W25" i="13"/>
  <c r="W27" i="13" s="1"/>
  <c r="AH24" i="13"/>
  <c r="AH25" i="13"/>
  <c r="AH27" i="13" s="1"/>
  <c r="Z24" i="13"/>
  <c r="Z25" i="13"/>
  <c r="Z27" i="13" s="1"/>
  <c r="Z36" i="13" s="1"/>
  <c r="AC26" i="13"/>
  <c r="AC27" i="13"/>
  <c r="AJ24" i="13"/>
  <c r="AJ25" i="13"/>
  <c r="AJ27" i="13" s="1"/>
  <c r="AJ36" i="13" s="1"/>
  <c r="AM25" i="13"/>
  <c r="AM24" i="13"/>
  <c r="AP25" i="13"/>
  <c r="AP27" i="13" s="1"/>
  <c r="AP36" i="13" s="1"/>
  <c r="AP24" i="13"/>
  <c r="X25" i="13"/>
  <c r="X27" i="13" s="1"/>
  <c r="X36" i="13" s="1"/>
  <c r="AB25" i="13"/>
  <c r="AB27" i="13" s="1"/>
  <c r="AB24" i="13"/>
  <c r="AB30" i="13"/>
  <c r="AB34" i="13" s="1"/>
  <c r="AD22" i="13"/>
  <c r="AF22" i="13"/>
  <c r="AD30" i="13"/>
  <c r="AD34" i="13" s="1"/>
  <c r="AH30" i="13"/>
  <c r="AH34" i="13" s="1"/>
  <c r="AC24" i="13"/>
  <c r="AJ30" i="13"/>
  <c r="AJ34" i="13" s="1"/>
  <c r="AE24" i="13"/>
  <c r="AN22" i="13"/>
  <c r="C30" i="15"/>
  <c r="D21" i="15"/>
  <c r="D22" i="15" s="1"/>
  <c r="D20" i="15"/>
  <c r="D23" i="15" s="1"/>
  <c r="D50" i="13"/>
  <c r="D49" i="13"/>
  <c r="J43" i="13"/>
  <c r="H50" i="13"/>
  <c r="H43" i="13"/>
  <c r="F43" i="13"/>
  <c r="D21" i="13"/>
  <c r="D22" i="13" s="1"/>
  <c r="D20" i="13"/>
  <c r="E34" i="13"/>
  <c r="G34" i="13"/>
  <c r="I34" i="13"/>
  <c r="F34" i="13"/>
  <c r="H34" i="13"/>
  <c r="J34" i="13"/>
  <c r="D34" i="13"/>
  <c r="F21" i="13"/>
  <c r="F22" i="13" s="1"/>
  <c r="F20" i="13"/>
  <c r="F23" i="13" s="1"/>
  <c r="H21" i="13"/>
  <c r="H22" i="13" s="1"/>
  <c r="H20" i="13"/>
  <c r="H23" i="13" s="1"/>
  <c r="J21" i="13"/>
  <c r="J22" i="13" s="1"/>
  <c r="J20" i="13"/>
  <c r="J23" i="13" s="1"/>
  <c r="E21" i="13"/>
  <c r="E22" i="13" s="1"/>
  <c r="E20" i="13"/>
  <c r="E23" i="13" s="1"/>
  <c r="G21" i="13"/>
  <c r="G22" i="13" s="1"/>
  <c r="G20" i="13"/>
  <c r="G23" i="13" s="1"/>
  <c r="I21" i="13"/>
  <c r="I22" i="13" s="1"/>
  <c r="I20" i="13"/>
  <c r="I23" i="13" s="1"/>
  <c r="F50" i="13"/>
  <c r="J50" i="13"/>
  <c r="F49" i="13"/>
  <c r="H49" i="13"/>
  <c r="J49" i="13"/>
  <c r="V49" i="13"/>
  <c r="V50" i="13"/>
  <c r="V43" i="13"/>
  <c r="V21" i="13"/>
  <c r="V22" i="13" s="1"/>
  <c r="V13" i="13"/>
  <c r="V20" i="13"/>
  <c r="V23" i="13" s="1"/>
  <c r="V14" i="13"/>
  <c r="V34" i="13"/>
  <c r="U21" i="13"/>
  <c r="U22" i="13" s="1"/>
  <c r="U23" i="13"/>
  <c r="U34" i="13"/>
  <c r="V31" i="13"/>
  <c r="V32" i="13"/>
  <c r="T49" i="13"/>
  <c r="T50" i="13"/>
  <c r="T43" i="13"/>
  <c r="T21" i="13"/>
  <c r="T22" i="13" s="1"/>
  <c r="T13" i="13"/>
  <c r="T20" i="13"/>
  <c r="T23" i="13" s="1"/>
  <c r="T14" i="13"/>
  <c r="T34" i="13"/>
  <c r="S21" i="13"/>
  <c r="S22" i="13" s="1"/>
  <c r="S20" i="13"/>
  <c r="S23" i="13" s="1"/>
  <c r="S34" i="13"/>
  <c r="T31" i="13"/>
  <c r="T32" i="13"/>
  <c r="R49" i="13"/>
  <c r="R50" i="13"/>
  <c r="R43" i="13"/>
  <c r="R21" i="13"/>
  <c r="R22" i="13" s="1"/>
  <c r="R13" i="13"/>
  <c r="R20" i="13"/>
  <c r="R23" i="13" s="1"/>
  <c r="R14" i="13"/>
  <c r="R34" i="13"/>
  <c r="Q21" i="13"/>
  <c r="Q22" i="13" s="1"/>
  <c r="Q20" i="13"/>
  <c r="Q23" i="13" s="1"/>
  <c r="Q34" i="13"/>
  <c r="R31" i="13"/>
  <c r="R32" i="13"/>
  <c r="P49" i="13"/>
  <c r="P50" i="13"/>
  <c r="P43" i="13"/>
  <c r="P21" i="13"/>
  <c r="P22" i="13" s="1"/>
  <c r="P13" i="13"/>
  <c r="P20" i="13"/>
  <c r="P23" i="13" s="1"/>
  <c r="P14" i="13"/>
  <c r="P34" i="13"/>
  <c r="O21" i="13"/>
  <c r="O22" i="13" s="1"/>
  <c r="O20" i="13"/>
  <c r="O23" i="13" s="1"/>
  <c r="O34" i="13"/>
  <c r="P31" i="13"/>
  <c r="P32" i="13"/>
  <c r="N49" i="13"/>
  <c r="N50" i="13"/>
  <c r="N43" i="13"/>
  <c r="N21" i="13"/>
  <c r="N22" i="13" s="1"/>
  <c r="N13" i="13"/>
  <c r="N20" i="13"/>
  <c r="N23" i="13" s="1"/>
  <c r="N14" i="13"/>
  <c r="N34" i="13"/>
  <c r="M21" i="13"/>
  <c r="M22" i="13" s="1"/>
  <c r="M20" i="13"/>
  <c r="M23" i="13" s="1"/>
  <c r="M34" i="13"/>
  <c r="N31" i="13"/>
  <c r="N32" i="13"/>
  <c r="L49" i="13"/>
  <c r="L50" i="13"/>
  <c r="L43" i="13"/>
  <c r="L21" i="13"/>
  <c r="L22" i="13" s="1"/>
  <c r="L13" i="13"/>
  <c r="L20" i="13"/>
  <c r="L23" i="13"/>
  <c r="L14" i="13"/>
  <c r="L34" i="13"/>
  <c r="K21" i="13"/>
  <c r="K22" i="13" s="1"/>
  <c r="K20" i="13"/>
  <c r="K23" i="13" s="1"/>
  <c r="K34" i="13"/>
  <c r="L31" i="13"/>
  <c r="L32" i="13"/>
  <c r="J13" i="13"/>
  <c r="J14" i="13"/>
  <c r="J31" i="13"/>
  <c r="J32" i="13"/>
  <c r="H13" i="13"/>
  <c r="H14" i="13"/>
  <c r="H31" i="13"/>
  <c r="H32" i="13"/>
  <c r="F13" i="13"/>
  <c r="F14" i="13"/>
  <c r="F31" i="13"/>
  <c r="F32" i="13"/>
  <c r="D34" i="5"/>
  <c r="D14" i="13"/>
  <c r="D21" i="5"/>
  <c r="D22" i="5" s="1"/>
  <c r="D23" i="5"/>
  <c r="D43" i="13"/>
  <c r="C21" i="15"/>
  <c r="C22" i="15" s="1"/>
  <c r="C43" i="15"/>
  <c r="D43" i="15"/>
  <c r="E43" i="15"/>
  <c r="F43" i="15"/>
  <c r="F51" i="15" s="1"/>
  <c r="C21" i="5"/>
  <c r="C22" i="5"/>
  <c r="C23" i="5"/>
  <c r="D7" i="5"/>
  <c r="D43" i="5"/>
  <c r="D14" i="5"/>
  <c r="F6" i="15"/>
  <c r="F54" i="15"/>
  <c r="E6" i="15"/>
  <c r="E54" i="15" s="1"/>
  <c r="D6" i="15"/>
  <c r="D54" i="15" s="1"/>
  <c r="C54" i="15"/>
  <c r="C56" i="15"/>
  <c r="C57" i="15"/>
  <c r="C58" i="15"/>
  <c r="C59" i="15"/>
  <c r="C60" i="15"/>
  <c r="C61" i="15"/>
  <c r="C62" i="15"/>
  <c r="C63" i="15"/>
  <c r="C64" i="15"/>
  <c r="C34" i="15"/>
  <c r="D34" i="15"/>
  <c r="E13" i="15"/>
  <c r="F14" i="15"/>
  <c r="E51" i="15"/>
  <c r="E14" i="15"/>
  <c r="E15" i="15"/>
  <c r="E16" i="15"/>
  <c r="D51" i="15"/>
  <c r="F31" i="15"/>
  <c r="F32" i="15"/>
  <c r="E31" i="15"/>
  <c r="E32" i="15"/>
  <c r="D31" i="15"/>
  <c r="D32" i="15"/>
  <c r="D31" i="13"/>
  <c r="D32" i="13"/>
  <c r="F39" i="14"/>
  <c r="F47" i="14"/>
  <c r="F20" i="14"/>
  <c r="E13" i="14"/>
  <c r="F13" i="14"/>
  <c r="F21" i="14"/>
  <c r="F14" i="14"/>
  <c r="F23" i="14"/>
  <c r="F26" i="14"/>
  <c r="F30" i="14"/>
  <c r="F32" i="14"/>
  <c r="E7" i="14"/>
  <c r="E39" i="14"/>
  <c r="E47" i="14"/>
  <c r="E20" i="14"/>
  <c r="E21" i="14"/>
  <c r="E14" i="14"/>
  <c r="E23" i="14"/>
  <c r="E15" i="14"/>
  <c r="E16" i="14"/>
  <c r="E26" i="14"/>
  <c r="E30" i="14"/>
  <c r="E32" i="14"/>
  <c r="C52" i="14"/>
  <c r="C53" i="14"/>
  <c r="C54" i="14"/>
  <c r="C55" i="14"/>
  <c r="C56" i="14"/>
  <c r="C57" i="14"/>
  <c r="C58" i="14"/>
  <c r="C59" i="14"/>
  <c r="C60" i="14"/>
  <c r="F50" i="14"/>
  <c r="E50" i="14"/>
  <c r="F46" i="14"/>
  <c r="E46" i="14"/>
  <c r="F27" i="14"/>
  <c r="F28" i="14"/>
  <c r="E27" i="14"/>
  <c r="E28" i="14"/>
  <c r="D27" i="14"/>
  <c r="D28" i="14"/>
  <c r="E7" i="5"/>
  <c r="F20" i="5"/>
  <c r="E20" i="5"/>
  <c r="E13" i="5"/>
  <c r="F13" i="5"/>
  <c r="F34" i="5"/>
  <c r="F36" i="5" s="1"/>
  <c r="F50" i="5" s="1"/>
  <c r="E15" i="5"/>
  <c r="E16" i="5"/>
  <c r="E34" i="5"/>
  <c r="F25" i="5"/>
  <c r="F14" i="5"/>
  <c r="F27" i="5"/>
  <c r="E25" i="5"/>
  <c r="E14" i="5"/>
  <c r="E27" i="5"/>
  <c r="E43" i="5"/>
  <c r="F43" i="5"/>
  <c r="D31" i="5"/>
  <c r="D32" i="5"/>
  <c r="H3" i="12"/>
  <c r="E31" i="5"/>
  <c r="E32" i="5"/>
  <c r="H5" i="12"/>
  <c r="F31" i="5"/>
  <c r="F32" i="5"/>
  <c r="D54" i="5"/>
  <c r="H4" i="12"/>
  <c r="H9" i="12"/>
  <c r="H10" i="12"/>
  <c r="H11" i="12"/>
  <c r="H15" i="12"/>
  <c r="H16" i="12"/>
  <c r="H17" i="12"/>
  <c r="H21" i="12"/>
  <c r="H22" i="12"/>
  <c r="H23" i="12"/>
  <c r="H27" i="12"/>
  <c r="H28" i="12"/>
  <c r="H29" i="12"/>
  <c r="H33" i="12"/>
  <c r="H34" i="12"/>
  <c r="H35" i="12"/>
  <c r="H39" i="12"/>
  <c r="H40" i="12"/>
  <c r="H41" i="12"/>
  <c r="H45" i="12"/>
  <c r="H46" i="12"/>
  <c r="H47" i="12"/>
  <c r="H51" i="12"/>
  <c r="H52" i="12"/>
  <c r="H53" i="12"/>
  <c r="D51" i="5"/>
  <c r="G11" i="9"/>
  <c r="D46" i="9"/>
  <c r="D47" i="9"/>
  <c r="D48" i="9"/>
  <c r="D49" i="9"/>
  <c r="D50" i="9"/>
  <c r="D51" i="9"/>
  <c r="D52" i="9"/>
  <c r="D53" i="9"/>
  <c r="D54" i="9"/>
  <c r="G44" i="9"/>
  <c r="F44" i="9"/>
  <c r="E44" i="9"/>
  <c r="D44" i="9"/>
  <c r="G30" i="9"/>
  <c r="D22" i="9"/>
  <c r="E14" i="9"/>
  <c r="F14" i="9"/>
  <c r="E13" i="9"/>
  <c r="E12" i="9"/>
  <c r="G12" i="9"/>
  <c r="E11" i="9"/>
  <c r="G22" i="9"/>
  <c r="F10" i="9"/>
  <c r="D10" i="9"/>
  <c r="F9" i="9"/>
  <c r="F8" i="9"/>
  <c r="D8" i="9"/>
  <c r="D6" i="9"/>
  <c r="E22" i="9"/>
  <c r="D16" i="9"/>
  <c r="D17" i="9"/>
  <c r="D18" i="9"/>
  <c r="F12" i="9"/>
  <c r="D23" i="9"/>
  <c r="F13" i="9"/>
  <c r="E6" i="9"/>
  <c r="F11" i="9"/>
  <c r="F22" i="9"/>
  <c r="E23" i="9"/>
  <c r="E35" i="9"/>
  <c r="E41" i="9"/>
  <c r="D19" i="9"/>
  <c r="D25" i="9"/>
  <c r="E16" i="9"/>
  <c r="E17" i="9"/>
  <c r="G6" i="9"/>
  <c r="F6" i="9"/>
  <c r="F16" i="9"/>
  <c r="F17" i="9"/>
  <c r="F19" i="9"/>
  <c r="F18" i="9"/>
  <c r="F37" i="9"/>
  <c r="G23" i="9"/>
  <c r="G16" i="9"/>
  <c r="G17" i="9"/>
  <c r="E19" i="9"/>
  <c r="E18" i="9"/>
  <c r="E37" i="9"/>
  <c r="D41" i="9"/>
  <c r="D26" i="9"/>
  <c r="D42" i="9"/>
  <c r="D40" i="9"/>
  <c r="F23" i="9"/>
  <c r="F35" i="9"/>
  <c r="F25" i="9"/>
  <c r="F20" i="9"/>
  <c r="E25" i="9"/>
  <c r="E20" i="9"/>
  <c r="G19" i="9"/>
  <c r="G18" i="9"/>
  <c r="F41" i="9"/>
  <c r="C56" i="5"/>
  <c r="C57" i="5"/>
  <c r="C58" i="5"/>
  <c r="C59" i="5"/>
  <c r="C60" i="5"/>
  <c r="C61" i="5"/>
  <c r="C62" i="5"/>
  <c r="C63" i="5"/>
  <c r="C64" i="5"/>
  <c r="F54" i="5"/>
  <c r="E54" i="5"/>
  <c r="C54" i="5"/>
  <c r="F15" i="3"/>
  <c r="D15" i="3"/>
  <c r="B39" i="2"/>
  <c r="B40" i="3"/>
  <c r="A32" i="2"/>
  <c r="A33" i="2"/>
  <c r="A34" i="2"/>
  <c r="A35" i="2"/>
  <c r="A36" i="2"/>
  <c r="A37" i="2"/>
  <c r="A38" i="2"/>
  <c r="A39" i="2"/>
  <c r="B15" i="2"/>
  <c r="B16" i="3"/>
  <c r="B16" i="2"/>
  <c r="B17" i="2"/>
  <c r="B18" i="2"/>
  <c r="B19" i="2"/>
  <c r="B20" i="3"/>
  <c r="B20" i="2"/>
  <c r="B21" i="3"/>
  <c r="B21" i="2"/>
  <c r="B22" i="2"/>
  <c r="B23" i="3"/>
  <c r="B23" i="2"/>
  <c r="B24" i="2"/>
  <c r="B25" i="2"/>
  <c r="B26" i="2"/>
  <c r="B27" i="2"/>
  <c r="B28" i="2"/>
  <c r="B29" i="3"/>
  <c r="B29" i="2"/>
  <c r="B9" i="2"/>
  <c r="A9" i="2"/>
  <c r="B10" i="2"/>
  <c r="A10" i="2"/>
  <c r="B11" i="2"/>
  <c r="A11" i="2"/>
  <c r="B12" i="2"/>
  <c r="A12" i="2"/>
  <c r="B8" i="2"/>
  <c r="B7" i="3"/>
  <c r="B17" i="3"/>
  <c r="B19" i="3"/>
  <c r="F19" i="3"/>
  <c r="B25" i="3"/>
  <c r="D25" i="3"/>
  <c r="B27" i="3"/>
  <c r="F27" i="3"/>
  <c r="B30" i="2"/>
  <c r="B31" i="3"/>
  <c r="B31" i="2"/>
  <c r="B32" i="2"/>
  <c r="B33" i="2"/>
  <c r="G33" i="2"/>
  <c r="B34" i="2"/>
  <c r="F34" i="2"/>
  <c r="B35" i="2"/>
  <c r="B36" i="3"/>
  <c r="B36" i="2"/>
  <c r="B37" i="3"/>
  <c r="B37" i="2"/>
  <c r="F37" i="2"/>
  <c r="B38" i="2"/>
  <c r="B18" i="3"/>
  <c r="B22" i="3"/>
  <c r="F22" i="3"/>
  <c r="B24" i="3"/>
  <c r="B26" i="3"/>
  <c r="D26" i="3"/>
  <c r="B28" i="3"/>
  <c r="D28" i="3"/>
  <c r="B30" i="3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15" i="2"/>
  <c r="C3" i="2"/>
  <c r="D3" i="2"/>
  <c r="B39" i="3"/>
  <c r="E37" i="2"/>
  <c r="D36" i="2"/>
  <c r="B33" i="3"/>
  <c r="B32" i="3"/>
  <c r="F7" i="3"/>
  <c r="B35" i="3"/>
  <c r="E34" i="2"/>
  <c r="G34" i="2"/>
  <c r="D34" i="2"/>
  <c r="C34" i="2"/>
  <c r="B34" i="3"/>
  <c r="D33" i="2"/>
  <c r="C33" i="2"/>
  <c r="E33" i="2"/>
  <c r="F33" i="2"/>
  <c r="J7" i="3"/>
  <c r="D6" i="4"/>
  <c r="D7" i="4"/>
  <c r="D8" i="4"/>
  <c r="D9" i="4"/>
  <c r="D5" i="4"/>
  <c r="G39" i="2"/>
  <c r="G38" i="2"/>
  <c r="D39" i="3"/>
  <c r="G32" i="2"/>
  <c r="D33" i="3"/>
  <c r="G31" i="2"/>
  <c r="D32" i="3"/>
  <c r="G35" i="2"/>
  <c r="G29" i="2"/>
  <c r="D30" i="3"/>
  <c r="G30" i="2"/>
  <c r="G15" i="2"/>
  <c r="G16" i="2"/>
  <c r="G18" i="2"/>
  <c r="G20" i="2"/>
  <c r="G24" i="2"/>
  <c r="G26" i="2"/>
  <c r="G28" i="2"/>
  <c r="G17" i="2"/>
  <c r="G19" i="2"/>
  <c r="G21" i="2"/>
  <c r="G23" i="2"/>
  <c r="G25" i="2"/>
  <c r="G27" i="2"/>
  <c r="D35" i="3"/>
  <c r="D34" i="3"/>
  <c r="F38" i="2"/>
  <c r="E39" i="3"/>
  <c r="F32" i="2"/>
  <c r="E33" i="3"/>
  <c r="F35" i="2"/>
  <c r="F31" i="2"/>
  <c r="E32" i="3"/>
  <c r="F29" i="2"/>
  <c r="E30" i="3"/>
  <c r="F30" i="2"/>
  <c r="D24" i="3"/>
  <c r="D22" i="3"/>
  <c r="D27" i="3"/>
  <c r="D19" i="3"/>
  <c r="D17" i="3"/>
  <c r="D18" i="3"/>
  <c r="F15" i="2"/>
  <c r="F16" i="2"/>
  <c r="F17" i="3"/>
  <c r="F18" i="2"/>
  <c r="F20" i="2"/>
  <c r="F24" i="2"/>
  <c r="F26" i="2"/>
  <c r="F28" i="2"/>
  <c r="F17" i="2"/>
  <c r="F18" i="3"/>
  <c r="F19" i="2"/>
  <c r="F21" i="2"/>
  <c r="F23" i="2"/>
  <c r="F24" i="3"/>
  <c r="F25" i="2"/>
  <c r="F26" i="3"/>
  <c r="F27" i="2"/>
  <c r="E34" i="3"/>
  <c r="E35" i="3"/>
  <c r="E38" i="2"/>
  <c r="E32" i="2"/>
  <c r="E31" i="2"/>
  <c r="E35" i="2"/>
  <c r="E29" i="2"/>
  <c r="E30" i="2"/>
  <c r="E15" i="2"/>
  <c r="E16" i="2"/>
  <c r="E18" i="2"/>
  <c r="E20" i="2"/>
  <c r="E22" i="2"/>
  <c r="E24" i="2"/>
  <c r="E26" i="2"/>
  <c r="E28" i="2"/>
  <c r="E17" i="2"/>
  <c r="E19" i="2"/>
  <c r="E21" i="2"/>
  <c r="E23" i="2"/>
  <c r="E25" i="2"/>
  <c r="E27" i="2"/>
  <c r="C38" i="2"/>
  <c r="D38" i="2"/>
  <c r="D32" i="2"/>
  <c r="D31" i="2"/>
  <c r="D35" i="2"/>
  <c r="C32" i="2"/>
  <c r="C31" i="2"/>
  <c r="C35" i="2"/>
  <c r="C29" i="2"/>
  <c r="C30" i="2"/>
  <c r="D29" i="2"/>
  <c r="D30" i="2"/>
  <c r="D15" i="2"/>
  <c r="D16" i="2"/>
  <c r="D18" i="2"/>
  <c r="D20" i="2"/>
  <c r="D24" i="2"/>
  <c r="D26" i="2"/>
  <c r="D28" i="2"/>
  <c r="D17" i="2"/>
  <c r="D19" i="2"/>
  <c r="D21" i="2"/>
  <c r="D23" i="2"/>
  <c r="D25" i="2"/>
  <c r="D27" i="2"/>
  <c r="C15" i="2"/>
  <c r="C16" i="2"/>
  <c r="C18" i="2"/>
  <c r="C20" i="2"/>
  <c r="C24" i="2"/>
  <c r="C26" i="2"/>
  <c r="C28" i="2"/>
  <c r="C17" i="2"/>
  <c r="C19" i="2"/>
  <c r="C21" i="2"/>
  <c r="C23" i="2"/>
  <c r="C25" i="2"/>
  <c r="C27" i="2"/>
  <c r="D40" i="3"/>
  <c r="E40" i="3"/>
  <c r="G22" i="2"/>
  <c r="F25" i="3"/>
  <c r="D22" i="2"/>
  <c r="D39" i="2"/>
  <c r="F39" i="2"/>
  <c r="C22" i="2"/>
  <c r="F28" i="3"/>
  <c r="H28" i="3"/>
  <c r="G36" i="2"/>
  <c r="E39" i="2"/>
  <c r="F22" i="2"/>
  <c r="C39" i="2"/>
  <c r="D7" i="3"/>
  <c r="C36" i="2"/>
  <c r="E36" i="2"/>
  <c r="C37" i="2"/>
  <c r="A8" i="2"/>
  <c r="D31" i="3"/>
  <c r="E31" i="3"/>
  <c r="F16" i="3"/>
  <c r="D16" i="3"/>
  <c r="E37" i="3"/>
  <c r="D37" i="3"/>
  <c r="D23" i="3"/>
  <c r="F23" i="3"/>
  <c r="E36" i="3"/>
  <c r="D36" i="3"/>
  <c r="D29" i="3"/>
  <c r="F29" i="3"/>
  <c r="F21" i="3"/>
  <c r="D21" i="3"/>
  <c r="D20" i="3"/>
  <c r="F20" i="3"/>
  <c r="F36" i="2"/>
  <c r="G37" i="2"/>
  <c r="D37" i="2"/>
  <c r="B38" i="3"/>
  <c r="H7" i="3"/>
  <c r="H35" i="3"/>
  <c r="H33" i="3"/>
  <c r="H27" i="3"/>
  <c r="H19" i="3"/>
  <c r="H22" i="3"/>
  <c r="G7" i="2"/>
  <c r="G6" i="2"/>
  <c r="G8" i="2" s="1"/>
  <c r="F40" i="9"/>
  <c r="F26" i="9"/>
  <c r="F27" i="9"/>
  <c r="H30" i="3"/>
  <c r="G37" i="9"/>
  <c r="G35" i="9"/>
  <c r="G25" i="9"/>
  <c r="G20" i="9"/>
  <c r="H31" i="3"/>
  <c r="H34" i="3"/>
  <c r="E40" i="9"/>
  <c r="E26" i="9"/>
  <c r="E27" i="9"/>
  <c r="H25" i="3"/>
  <c r="H18" i="3"/>
  <c r="H17" i="3"/>
  <c r="C4" i="2"/>
  <c r="D4" i="2"/>
  <c r="H32" i="3"/>
  <c r="H39" i="3"/>
  <c r="H26" i="3"/>
  <c r="H24" i="3"/>
  <c r="H36" i="3"/>
  <c r="H37" i="3"/>
  <c r="H16" i="3"/>
  <c r="H20" i="3"/>
  <c r="H23" i="3"/>
  <c r="H40" i="3"/>
  <c r="H21" i="3"/>
  <c r="H29" i="3"/>
  <c r="D38" i="3"/>
  <c r="E38" i="3"/>
  <c r="F7" i="2"/>
  <c r="E7" i="2"/>
  <c r="D7" i="2"/>
  <c r="C7" i="2"/>
  <c r="C6" i="2"/>
  <c r="C10" i="2" s="1"/>
  <c r="G40" i="9"/>
  <c r="G27" i="9"/>
  <c r="G26" i="9"/>
  <c r="G42" i="9"/>
  <c r="G41" i="9"/>
  <c r="E42" i="9"/>
  <c r="E45" i="9"/>
  <c r="E46" i="9"/>
  <c r="E47" i="9"/>
  <c r="E48" i="9"/>
  <c r="E49" i="9"/>
  <c r="E50" i="9"/>
  <c r="E51" i="9"/>
  <c r="E52" i="9"/>
  <c r="E53" i="9"/>
  <c r="E54" i="9"/>
  <c r="E36" i="9"/>
  <c r="E38" i="9"/>
  <c r="F42" i="9"/>
  <c r="F45" i="9"/>
  <c r="F46" i="9"/>
  <c r="F47" i="9"/>
  <c r="F48" i="9"/>
  <c r="F49" i="9"/>
  <c r="F50" i="9"/>
  <c r="F51" i="9"/>
  <c r="F52" i="9"/>
  <c r="F53" i="9"/>
  <c r="F54" i="9"/>
  <c r="F36" i="9"/>
  <c r="F38" i="9"/>
  <c r="H38" i="3"/>
  <c r="D6" i="2"/>
  <c r="D12" i="2" s="1"/>
  <c r="F6" i="2"/>
  <c r="F10" i="2" s="1"/>
  <c r="E6" i="2"/>
  <c r="E9" i="2" s="1"/>
  <c r="G36" i="9"/>
  <c r="G38" i="9"/>
  <c r="G45" i="9"/>
  <c r="G46" i="9"/>
  <c r="G47" i="9"/>
  <c r="G48" i="9"/>
  <c r="G49" i="9"/>
  <c r="G50" i="9"/>
  <c r="G51" i="9"/>
  <c r="G52" i="9"/>
  <c r="G53" i="9"/>
  <c r="G54" i="9"/>
  <c r="F51" i="5"/>
  <c r="E51" i="5"/>
  <c r="F13" i="15" l="1"/>
  <c r="E30" i="15"/>
  <c r="E23" i="15"/>
  <c r="E22" i="15"/>
  <c r="E24" i="15" s="1"/>
  <c r="AA27" i="13"/>
  <c r="Y26" i="13"/>
  <c r="J51" i="13"/>
  <c r="D51" i="13"/>
  <c r="W36" i="13"/>
  <c r="X28" i="13"/>
  <c r="C26" i="13"/>
  <c r="C27" i="13"/>
  <c r="AE27" i="13"/>
  <c r="AE36" i="13" s="1"/>
  <c r="AO27" i="13"/>
  <c r="AO36" i="13" s="1"/>
  <c r="C25" i="5"/>
  <c r="F26" i="5" s="1"/>
  <c r="F45" i="5" s="1"/>
  <c r="E36" i="5"/>
  <c r="E50" i="5" s="1"/>
  <c r="AF25" i="13"/>
  <c r="AF24" i="13"/>
  <c r="AD25" i="13"/>
  <c r="AD24" i="13"/>
  <c r="X26" i="13"/>
  <c r="X45" i="13" s="1"/>
  <c r="W26" i="13"/>
  <c r="AM27" i="13"/>
  <c r="AM26" i="13"/>
  <c r="AP26" i="13"/>
  <c r="AP45" i="13" s="1"/>
  <c r="Z26" i="13"/>
  <c r="Z45" i="13" s="1"/>
  <c r="AK27" i="13"/>
  <c r="AL26" i="13"/>
  <c r="AL45" i="13" s="1"/>
  <c r="AK26" i="13"/>
  <c r="Z28" i="13"/>
  <c r="Y36" i="13"/>
  <c r="AI27" i="13"/>
  <c r="AJ26" i="13"/>
  <c r="AJ45" i="13" s="1"/>
  <c r="AI26" i="13"/>
  <c r="AC36" i="13"/>
  <c r="AN25" i="13"/>
  <c r="AN27" i="13" s="1"/>
  <c r="AN36" i="13" s="1"/>
  <c r="AN24" i="13"/>
  <c r="AB36" i="13"/>
  <c r="AG26" i="13"/>
  <c r="AH26" i="13"/>
  <c r="AH45" i="13" s="1"/>
  <c r="AG27" i="13"/>
  <c r="AH36" i="13"/>
  <c r="AB28" i="13"/>
  <c r="AA36" i="13"/>
  <c r="AB26" i="13"/>
  <c r="AB45" i="13" s="1"/>
  <c r="C25" i="15"/>
  <c r="C27" i="15" s="1"/>
  <c r="C24" i="5"/>
  <c r="D24" i="15"/>
  <c r="D25" i="15"/>
  <c r="D27" i="15" s="1"/>
  <c r="D24" i="5"/>
  <c r="D25" i="5"/>
  <c r="E34" i="15"/>
  <c r="C24" i="15"/>
  <c r="P51" i="13"/>
  <c r="H51" i="13"/>
  <c r="V51" i="13"/>
  <c r="T51" i="13"/>
  <c r="S24" i="13"/>
  <c r="L51" i="13"/>
  <c r="J25" i="13"/>
  <c r="J27" i="13" s="1"/>
  <c r="J36" i="13" s="1"/>
  <c r="V25" i="13"/>
  <c r="V27" i="13" s="1"/>
  <c r="V36" i="13" s="1"/>
  <c r="V24" i="13"/>
  <c r="L25" i="13"/>
  <c r="L27" i="13" s="1"/>
  <c r="L36" i="13" s="1"/>
  <c r="L24" i="13"/>
  <c r="T24" i="13"/>
  <c r="F51" i="13"/>
  <c r="R51" i="13"/>
  <c r="N51" i="13"/>
  <c r="U24" i="13"/>
  <c r="U25" i="13"/>
  <c r="T25" i="13"/>
  <c r="T27" i="13" s="1"/>
  <c r="T36" i="13" s="1"/>
  <c r="S25" i="13"/>
  <c r="R25" i="13"/>
  <c r="R27" i="13" s="1"/>
  <c r="R36" i="13" s="1"/>
  <c r="R24" i="13"/>
  <c r="Q25" i="13"/>
  <c r="Q24" i="13"/>
  <c r="P24" i="13"/>
  <c r="P25" i="13"/>
  <c r="P27" i="13" s="1"/>
  <c r="P36" i="13" s="1"/>
  <c r="O25" i="13"/>
  <c r="O24" i="13"/>
  <c r="N24" i="13"/>
  <c r="N25" i="13"/>
  <c r="N27" i="13" s="1"/>
  <c r="N36" i="13" s="1"/>
  <c r="M24" i="13"/>
  <c r="M25" i="13"/>
  <c r="K24" i="13"/>
  <c r="K25" i="13"/>
  <c r="J24" i="13"/>
  <c r="I25" i="13"/>
  <c r="I24" i="13"/>
  <c r="H25" i="13"/>
  <c r="H27" i="13" s="1"/>
  <c r="H36" i="13" s="1"/>
  <c r="H24" i="13"/>
  <c r="G24" i="13"/>
  <c r="G25" i="13"/>
  <c r="F24" i="13"/>
  <c r="F25" i="13"/>
  <c r="F27" i="13" s="1"/>
  <c r="F36" i="13" s="1"/>
  <c r="D37" i="14"/>
  <c r="D36" i="14"/>
  <c r="E25" i="13"/>
  <c r="E24" i="13"/>
  <c r="D23" i="13"/>
  <c r="D25" i="13" s="1"/>
  <c r="D26" i="13" s="1"/>
  <c r="G10" i="2"/>
  <c r="F8" i="3" s="1"/>
  <c r="D9" i="2"/>
  <c r="G9" i="2"/>
  <c r="D8" i="3" s="1"/>
  <c r="E12" i="2"/>
  <c r="F8" i="2"/>
  <c r="H8" i="2" s="1"/>
  <c r="B9" i="3" s="1"/>
  <c r="F12" i="2"/>
  <c r="C8" i="2"/>
  <c r="C12" i="2"/>
  <c r="G12" i="2"/>
  <c r="F11" i="2"/>
  <c r="B8" i="3"/>
  <c r="G11" i="2"/>
  <c r="F9" i="2"/>
  <c r="E8" i="2"/>
  <c r="E10" i="2"/>
  <c r="D8" i="2"/>
  <c r="E11" i="2"/>
  <c r="D11" i="2"/>
  <c r="D10" i="2"/>
  <c r="C9" i="2"/>
  <c r="C11" i="2"/>
  <c r="F30" i="15" l="1"/>
  <c r="F34" i="15" s="1"/>
  <c r="F23" i="15"/>
  <c r="F22" i="15"/>
  <c r="AP28" i="13"/>
  <c r="F26" i="13"/>
  <c r="X37" i="13"/>
  <c r="X44" i="13" s="1"/>
  <c r="W37" i="13"/>
  <c r="C27" i="5"/>
  <c r="F28" i="5" s="1"/>
  <c r="C26" i="5"/>
  <c r="E26" i="5"/>
  <c r="E45" i="5" s="1"/>
  <c r="AE37" i="13"/>
  <c r="AP37" i="13"/>
  <c r="AP44" i="13" s="1"/>
  <c r="AP46" i="13" s="1"/>
  <c r="AO37" i="13"/>
  <c r="AP38" i="13"/>
  <c r="AC37" i="13"/>
  <c r="AN26" i="13"/>
  <c r="AN45" i="13" s="1"/>
  <c r="AN28" i="13"/>
  <c r="AM36" i="13"/>
  <c r="AH28" i="13"/>
  <c r="AG36" i="13"/>
  <c r="AJ28" i="13"/>
  <c r="AI36" i="13"/>
  <c r="AB38" i="13"/>
  <c r="AB37" i="13"/>
  <c r="AB44" i="13" s="1"/>
  <c r="AB46" i="13" s="1"/>
  <c r="AA37" i="13"/>
  <c r="AD27" i="13"/>
  <c r="AD26" i="13"/>
  <c r="AD45" i="13" s="1"/>
  <c r="Z37" i="13"/>
  <c r="Z44" i="13" s="1"/>
  <c r="Z46" i="13" s="1"/>
  <c r="Y37" i="13"/>
  <c r="Z38" i="13"/>
  <c r="AL28" i="13"/>
  <c r="AK36" i="13"/>
  <c r="AF27" i="13"/>
  <c r="AF26" i="13"/>
  <c r="AF45" i="13" s="1"/>
  <c r="D26" i="15"/>
  <c r="C36" i="15"/>
  <c r="D28" i="15"/>
  <c r="D26" i="5"/>
  <c r="D45" i="5" s="1"/>
  <c r="D27" i="5"/>
  <c r="F25" i="15"/>
  <c r="E25" i="15"/>
  <c r="C26" i="15"/>
  <c r="U26" i="13"/>
  <c r="V26" i="13"/>
  <c r="V45" i="13" s="1"/>
  <c r="U27" i="13"/>
  <c r="S27" i="13"/>
  <c r="S26" i="13"/>
  <c r="T26" i="13"/>
  <c r="T45" i="13" s="1"/>
  <c r="R26" i="13"/>
  <c r="R45" i="13" s="1"/>
  <c r="Q27" i="13"/>
  <c r="Q26" i="13"/>
  <c r="P26" i="13"/>
  <c r="P45" i="13" s="1"/>
  <c r="O27" i="13"/>
  <c r="O26" i="13"/>
  <c r="D39" i="14"/>
  <c r="D47" i="14" s="1"/>
  <c r="M26" i="13"/>
  <c r="N26" i="13"/>
  <c r="N45" i="13" s="1"/>
  <c r="M27" i="13"/>
  <c r="K26" i="13"/>
  <c r="L26" i="13"/>
  <c r="L45" i="13" s="1"/>
  <c r="K27" i="13"/>
  <c r="J26" i="13"/>
  <c r="J45" i="13" s="1"/>
  <c r="I27" i="13"/>
  <c r="I26" i="13"/>
  <c r="G27" i="13"/>
  <c r="G26" i="13"/>
  <c r="H26" i="13"/>
  <c r="H45" i="13" s="1"/>
  <c r="E26" i="13"/>
  <c r="F45" i="13"/>
  <c r="E27" i="13"/>
  <c r="D6" i="14"/>
  <c r="D50" i="14" s="1"/>
  <c r="D27" i="13"/>
  <c r="H10" i="2"/>
  <c r="F9" i="3" s="1"/>
  <c r="D24" i="13"/>
  <c r="D45" i="13"/>
  <c r="C22" i="14"/>
  <c r="H9" i="2"/>
  <c r="D9" i="3" s="1"/>
  <c r="J8" i="3"/>
  <c r="H12" i="2"/>
  <c r="J9" i="3" s="1"/>
  <c r="H8" i="3"/>
  <c r="H11" i="2"/>
  <c r="H9" i="3" s="1"/>
  <c r="F24" i="15" l="1"/>
  <c r="E28" i="5"/>
  <c r="C36" i="5"/>
  <c r="AF36" i="13"/>
  <c r="AF28" i="13"/>
  <c r="AJ37" i="13"/>
  <c r="AJ44" i="13" s="1"/>
  <c r="AJ46" i="13" s="1"/>
  <c r="AI37" i="13"/>
  <c r="AJ38" i="13"/>
  <c r="AN37" i="13"/>
  <c r="AN44" i="13" s="1"/>
  <c r="AN46" i="13" s="1"/>
  <c r="AM37" i="13"/>
  <c r="AN38" i="13"/>
  <c r="AD36" i="13"/>
  <c r="AD28" i="13"/>
  <c r="AH37" i="13"/>
  <c r="AH44" i="13" s="1"/>
  <c r="AH46" i="13" s="1"/>
  <c r="AG37" i="13"/>
  <c r="AH38" i="13"/>
  <c r="AL37" i="13"/>
  <c r="AL44" i="13" s="1"/>
  <c r="AL46" i="13" s="1"/>
  <c r="AK37" i="13"/>
  <c r="AL38" i="13"/>
  <c r="X46" i="13"/>
  <c r="X38" i="13"/>
  <c r="F38" i="5"/>
  <c r="E38" i="5"/>
  <c r="C50" i="5"/>
  <c r="E37" i="5"/>
  <c r="C37" i="5"/>
  <c r="C52" i="5" s="1"/>
  <c r="C51" i="5"/>
  <c r="F37" i="5"/>
  <c r="E27" i="15"/>
  <c r="E28" i="15" s="1"/>
  <c r="E26" i="15"/>
  <c r="E45" i="15" s="1"/>
  <c r="F27" i="15"/>
  <c r="F26" i="15"/>
  <c r="F45" i="15" s="1"/>
  <c r="D36" i="15"/>
  <c r="D50" i="15" s="1"/>
  <c r="D45" i="15"/>
  <c r="D28" i="5"/>
  <c r="D36" i="5"/>
  <c r="C36" i="13"/>
  <c r="D36" i="13"/>
  <c r="U36" i="13"/>
  <c r="V28" i="13"/>
  <c r="S36" i="13"/>
  <c r="T28" i="13"/>
  <c r="Q36" i="13"/>
  <c r="R28" i="13"/>
  <c r="O36" i="13"/>
  <c r="P28" i="13"/>
  <c r="N28" i="13"/>
  <c r="M36" i="13"/>
  <c r="L28" i="13"/>
  <c r="K36" i="13"/>
  <c r="I36" i="13"/>
  <c r="J28" i="13"/>
  <c r="G36" i="13"/>
  <c r="H28" i="13"/>
  <c r="F28" i="13"/>
  <c r="E36" i="13"/>
  <c r="C6" i="14"/>
  <c r="C50" i="14" s="1"/>
  <c r="D22" i="14"/>
  <c r="D41" i="14" s="1"/>
  <c r="F22" i="14"/>
  <c r="F41" i="14" s="1"/>
  <c r="E22" i="14"/>
  <c r="E41" i="14" s="1"/>
  <c r="D28" i="13"/>
  <c r="AD37" i="13" l="1"/>
  <c r="AD44" i="13" s="1"/>
  <c r="AD46" i="13" s="1"/>
  <c r="AD38" i="13"/>
  <c r="AF38" i="13"/>
  <c r="AF37" i="13"/>
  <c r="AF44" i="13" s="1"/>
  <c r="AF46" i="13" s="1"/>
  <c r="F52" i="5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F44" i="5"/>
  <c r="F46" i="5" s="1"/>
  <c r="E52" i="5"/>
  <c r="E55" i="5" s="1"/>
  <c r="E56" i="5" s="1"/>
  <c r="E57" i="5" s="1"/>
  <c r="E58" i="5" s="1"/>
  <c r="E59" i="5" s="1"/>
  <c r="E60" i="5" s="1"/>
  <c r="E61" i="5" s="1"/>
  <c r="E62" i="5" s="1"/>
  <c r="E63" i="5" s="1"/>
  <c r="E64" i="5" s="1"/>
  <c r="E44" i="5"/>
  <c r="E46" i="5" s="1"/>
  <c r="F36" i="15"/>
  <c r="F50" i="15" s="1"/>
  <c r="F28" i="15"/>
  <c r="E36" i="15"/>
  <c r="E50" i="15" s="1"/>
  <c r="D50" i="5"/>
  <c r="D37" i="5"/>
  <c r="D38" i="5"/>
  <c r="D38" i="15"/>
  <c r="D37" i="15"/>
  <c r="C37" i="15"/>
  <c r="C52" i="15" s="1"/>
  <c r="C51" i="15"/>
  <c r="C50" i="15"/>
  <c r="L37" i="13"/>
  <c r="L44" i="13" s="1"/>
  <c r="L46" i="13" s="1"/>
  <c r="L38" i="13"/>
  <c r="K37" i="13"/>
  <c r="D38" i="13"/>
  <c r="C37" i="13"/>
  <c r="N37" i="13"/>
  <c r="N44" i="13" s="1"/>
  <c r="N46" i="13" s="1"/>
  <c r="N38" i="13"/>
  <c r="M37" i="13"/>
  <c r="E37" i="13"/>
  <c r="F38" i="13"/>
  <c r="F37" i="13"/>
  <c r="F44" i="13" s="1"/>
  <c r="F46" i="13" s="1"/>
  <c r="H37" i="13"/>
  <c r="H44" i="13" s="1"/>
  <c r="H46" i="13" s="1"/>
  <c r="H38" i="13"/>
  <c r="G37" i="13"/>
  <c r="J38" i="13"/>
  <c r="J37" i="13"/>
  <c r="J44" i="13" s="1"/>
  <c r="J46" i="13" s="1"/>
  <c r="I37" i="13"/>
  <c r="P37" i="13"/>
  <c r="P44" i="13" s="1"/>
  <c r="P46" i="13" s="1"/>
  <c r="O37" i="13"/>
  <c r="P38" i="13"/>
  <c r="V37" i="13"/>
  <c r="V44" i="13" s="1"/>
  <c r="V46" i="13" s="1"/>
  <c r="U37" i="13"/>
  <c r="V38" i="13"/>
  <c r="R37" i="13"/>
  <c r="R44" i="13" s="1"/>
  <c r="R46" i="13" s="1"/>
  <c r="Q37" i="13"/>
  <c r="R38" i="13"/>
  <c r="T37" i="13"/>
  <c r="T44" i="13" s="1"/>
  <c r="T46" i="13" s="1"/>
  <c r="S37" i="13"/>
  <c r="T38" i="13"/>
  <c r="D46" i="14"/>
  <c r="D37" i="13"/>
  <c r="D44" i="13" s="1"/>
  <c r="E37" i="15" l="1"/>
  <c r="E44" i="15" s="1"/>
  <c r="E46" i="15" s="1"/>
  <c r="E38" i="15"/>
  <c r="F37" i="15"/>
  <c r="F52" i="15" s="1"/>
  <c r="F55" i="15" s="1"/>
  <c r="F56" i="15" s="1"/>
  <c r="F57" i="15" s="1"/>
  <c r="F58" i="15" s="1"/>
  <c r="F59" i="15" s="1"/>
  <c r="F60" i="15" s="1"/>
  <c r="F61" i="15" s="1"/>
  <c r="F62" i="15" s="1"/>
  <c r="F63" i="15" s="1"/>
  <c r="F64" i="15" s="1"/>
  <c r="F38" i="15"/>
  <c r="D52" i="5"/>
  <c r="D55" i="5" s="1"/>
  <c r="D56" i="5" s="1"/>
  <c r="D57" i="5" s="1"/>
  <c r="D58" i="5" s="1"/>
  <c r="D59" i="5" s="1"/>
  <c r="D60" i="5" s="1"/>
  <c r="D61" i="5" s="1"/>
  <c r="D62" i="5" s="1"/>
  <c r="D63" i="5" s="1"/>
  <c r="D64" i="5" s="1"/>
  <c r="D44" i="5"/>
  <c r="D46" i="5" s="1"/>
  <c r="D44" i="15"/>
  <c r="D46" i="15" s="1"/>
  <c r="D52" i="15"/>
  <c r="D55" i="15" s="1"/>
  <c r="D56" i="15" s="1"/>
  <c r="D57" i="15" s="1"/>
  <c r="D58" i="15" s="1"/>
  <c r="D59" i="15" s="1"/>
  <c r="D60" i="15" s="1"/>
  <c r="D61" i="15" s="1"/>
  <c r="D62" i="15" s="1"/>
  <c r="D63" i="15" s="1"/>
  <c r="D64" i="15" s="1"/>
  <c r="C33" i="14"/>
  <c r="C48" i="14" s="1"/>
  <c r="D34" i="14"/>
  <c r="F34" i="14"/>
  <c r="F33" i="14"/>
  <c r="C47" i="14"/>
  <c r="E34" i="14"/>
  <c r="C46" i="14"/>
  <c r="D33" i="14"/>
  <c r="E33" i="14"/>
  <c r="F24" i="14"/>
  <c r="E24" i="14"/>
  <c r="D46" i="13"/>
  <c r="E52" i="15" l="1"/>
  <c r="E55" i="15" s="1"/>
  <c r="E56" i="15" s="1"/>
  <c r="E57" i="15" s="1"/>
  <c r="E58" i="15" s="1"/>
  <c r="E59" i="15" s="1"/>
  <c r="E60" i="15" s="1"/>
  <c r="E61" i="15" s="1"/>
  <c r="E62" i="15" s="1"/>
  <c r="E63" i="15" s="1"/>
  <c r="E64" i="15" s="1"/>
  <c r="F44" i="15"/>
  <c r="F46" i="15" s="1"/>
  <c r="F48" i="14"/>
  <c r="F51" i="14" s="1"/>
  <c r="F52" i="14" s="1"/>
  <c r="F53" i="14" s="1"/>
  <c r="F54" i="14" s="1"/>
  <c r="F55" i="14" s="1"/>
  <c r="F56" i="14" s="1"/>
  <c r="F57" i="14" s="1"/>
  <c r="F58" i="14" s="1"/>
  <c r="F59" i="14" s="1"/>
  <c r="F60" i="14" s="1"/>
  <c r="F40" i="14"/>
  <c r="F42" i="14" s="1"/>
  <c r="D48" i="14"/>
  <c r="D51" i="14" s="1"/>
  <c r="D52" i="14" s="1"/>
  <c r="D53" i="14" s="1"/>
  <c r="D54" i="14" s="1"/>
  <c r="D55" i="14" s="1"/>
  <c r="D56" i="14" s="1"/>
  <c r="D57" i="14" s="1"/>
  <c r="D58" i="14" s="1"/>
  <c r="D59" i="14" s="1"/>
  <c r="D60" i="14" s="1"/>
  <c r="D40" i="14"/>
  <c r="D42" i="14" s="1"/>
  <c r="E40" i="14"/>
  <c r="E42" i="14" s="1"/>
  <c r="E48" i="14"/>
  <c r="E51" i="14" s="1"/>
  <c r="E52" i="14" s="1"/>
  <c r="E53" i="14" s="1"/>
  <c r="E54" i="14" s="1"/>
  <c r="E55" i="14" s="1"/>
  <c r="E56" i="14" s="1"/>
  <c r="E57" i="14" s="1"/>
  <c r="E58" i="14" s="1"/>
  <c r="E59" i="14" s="1"/>
  <c r="E60" i="14" s="1"/>
</calcChain>
</file>

<file path=xl/sharedStrings.xml><?xml version="1.0" encoding="utf-8"?>
<sst xmlns="http://schemas.openxmlformats.org/spreadsheetml/2006/main" count="683" uniqueCount="222">
  <si>
    <t>Indeværende år</t>
  </si>
  <si>
    <t>Forrige år</t>
  </si>
  <si>
    <t>Centrale målepunkter</t>
  </si>
  <si>
    <t>Placering</t>
  </si>
  <si>
    <t>Alle målepunkter (op til 25 målepunkter)</t>
  </si>
  <si>
    <t>ALLE MÅLEPUNKTER</t>
  </si>
  <si>
    <t>AFSKRIVNINGER</t>
  </si>
  <si>
    <t>RENTER</t>
  </si>
  <si>
    <t>NETTORESULTAT</t>
  </si>
  <si>
    <t>MÅLEPUNKT</t>
  </si>
  <si>
    <t>ÆNDRING I %</t>
  </si>
  <si>
    <t>TENDENS OVER 5 ÅR</t>
  </si>
  <si>
    <t>ANGIV CENTRALE MÅLEPUNKTER HER</t>
  </si>
  <si>
    <t>Dette regneark bruges til beregninger i regnskabet og skal forblive skjult.</t>
  </si>
  <si>
    <t xml:space="preserve"> DU KAN FÅ VIST OP TIL 5 CENTRALE MÅLEPUNKTER I RAPPORTEN</t>
  </si>
  <si>
    <t>Energiberegning</t>
  </si>
  <si>
    <t>KUNDENS NAVN</t>
  </si>
  <si>
    <t>SAMMENLIGNING - BELYSNING</t>
  </si>
  <si>
    <t>INSTALLATION</t>
  </si>
  <si>
    <t>FORKOBLING %</t>
  </si>
  <si>
    <t>ANTAL LYSKILDER I ARMATUR</t>
  </si>
  <si>
    <t>INFORMATION</t>
  </si>
  <si>
    <t>HIGH-END</t>
  </si>
  <si>
    <t>KWH PRIS</t>
  </si>
  <si>
    <t>PRIS PR. LYSKILDE</t>
  </si>
  <si>
    <t>PRIS PR. LYSKILDESKIFT</t>
  </si>
  <si>
    <t>LEVETID PR. LYSKILDE (TIMER)</t>
  </si>
  <si>
    <t>BRUGSTID (ÅRLIGT)</t>
  </si>
  <si>
    <t>KWH FORBRUG ÅRLIGT</t>
  </si>
  <si>
    <t>KWH UDGIFT ÅRLIGT</t>
  </si>
  <si>
    <t>VEDLIGEHOLD</t>
  </si>
  <si>
    <t>ENERGIBESPARELSE</t>
  </si>
  <si>
    <t>PRIS PR. ARMATUR</t>
  </si>
  <si>
    <t>INVESTERING I ALT</t>
  </si>
  <si>
    <t>DATO FOR BREAK EVEN</t>
  </si>
  <si>
    <t>DRIFTSBESPARELSE %</t>
  </si>
  <si>
    <t>DRIFTSOMKOSTNING</t>
  </si>
  <si>
    <t>PRIS FOR NY INSTALLATION</t>
  </si>
  <si>
    <t>DRIFTSBESPARELSE PR. ÅR</t>
  </si>
  <si>
    <t>EFFEKT INSTALLATION</t>
  </si>
  <si>
    <t>ÅRLIGT FORBRUG OG UDGIFT</t>
  </si>
  <si>
    <t>UDGIFTER  VEDLIGE-HOLD</t>
  </si>
  <si>
    <t>FORUDSÆTNING FOR RENOVERING</t>
  </si>
  <si>
    <t>DRIFTS-OMKOSTNING</t>
  </si>
  <si>
    <t>PRIS INVESTERING</t>
  </si>
  <si>
    <t>År</t>
  </si>
  <si>
    <t>Invest</t>
  </si>
  <si>
    <t>Bespar</t>
  </si>
  <si>
    <t>ANTAL ÅR MELLEM LYSKILDESKIFT</t>
  </si>
  <si>
    <t>KWH BESPARELSE ÅRLIGT</t>
  </si>
  <si>
    <t>INVESTERING 
BREAK-EVEN</t>
  </si>
  <si>
    <t>Netto T5</t>
  </si>
  <si>
    <t>T5 2x45W</t>
  </si>
  <si>
    <t>T5 2x41W</t>
  </si>
  <si>
    <t>-</t>
  </si>
  <si>
    <t>DRIFTSOMKOSTNING PR. ÅR</t>
  </si>
  <si>
    <t>Driftomkost</t>
  </si>
  <si>
    <t>UDGIFT UDSKIFTNING OVER 10 år</t>
  </si>
  <si>
    <t xml:space="preserve">ENERGIUDGIFT ÅRLIGT KR./KWH </t>
  </si>
  <si>
    <t>ENERGIBESPARELSE KR.</t>
  </si>
  <si>
    <t>10 ÅRIG INVESTERING I ALT</t>
  </si>
  <si>
    <t>CO2 BESPARELSE TON ÅRLIGT</t>
  </si>
  <si>
    <t>Udskiftning af T5 lyskilder eller Netto LED Retrofit</t>
  </si>
  <si>
    <t>Netto LED</t>
  </si>
  <si>
    <t>TILBAGEBETALINGTID FOR INVESTERING (ÅR)</t>
  </si>
  <si>
    <t>BESPARELSE</t>
  </si>
  <si>
    <t>PRIS PR. BUTIK - OPSTART</t>
  </si>
  <si>
    <t>PRIS PR. BUTIK - AFFALD</t>
  </si>
  <si>
    <t>ANTAL ARMATURER (120 armaturer i 293 butikker)</t>
  </si>
  <si>
    <t>LYSKILDE WATTAGE (Gennemsnit 46W pr. lyskilde)</t>
  </si>
  <si>
    <t>PRIS PR. INSTALLATION (110.223 kr / 120 armaturer)</t>
  </si>
  <si>
    <t>Netto LED - uden Energitilskud</t>
  </si>
  <si>
    <t>T5 2x"46W"</t>
  </si>
  <si>
    <t>LED 51 W</t>
  </si>
  <si>
    <t>Besparelse</t>
  </si>
  <si>
    <t>samlet</t>
  </si>
  <si>
    <t>RSMF</t>
  </si>
  <si>
    <t>LMF</t>
  </si>
  <si>
    <t>LSF</t>
  </si>
  <si>
    <t>LLMF</t>
  </si>
  <si>
    <t>70/50/20</t>
  </si>
  <si>
    <t>Snavsede lukket, direkte</t>
  </si>
  <si>
    <t>Snavsede åben, direkte</t>
  </si>
  <si>
    <t>50/30/20</t>
  </si>
  <si>
    <t>Normal lukket, direkte</t>
  </si>
  <si>
    <t>Normal, åben, direkte</t>
  </si>
  <si>
    <t>Ren lukket, direkte</t>
  </si>
  <si>
    <t>Ren, åben, direkte</t>
  </si>
  <si>
    <t>Eksempel 2</t>
  </si>
  <si>
    <t>Løsning 2</t>
  </si>
  <si>
    <t>50.000 timer</t>
  </si>
  <si>
    <t>Ren oplys, Direkte / indirekte</t>
  </si>
  <si>
    <t>Normal Direkte / indirekte</t>
  </si>
  <si>
    <t>Snavsede Direkte / indirekte</t>
  </si>
  <si>
    <t>LEVETIDSBESTEMMELSE (L-faktor: eks.: L90)</t>
  </si>
  <si>
    <t>X</t>
  </si>
  <si>
    <t>Hidden row</t>
  </si>
  <si>
    <t>VLOOKUP - L-Factor</t>
  </si>
  <si>
    <t>Amount of fittings before =IF visual</t>
  </si>
  <si>
    <t>1:1 Lys</t>
  </si>
  <si>
    <t>19W Rax (on/off)</t>
  </si>
  <si>
    <t>X W</t>
  </si>
  <si>
    <t>Se foregående armatur-liste</t>
  </si>
  <si>
    <t>PROJEKTERET ANTALL IFT. LEVETIDSBESTEMMELSE</t>
  </si>
  <si>
    <t>&lt;- Skriv inn "90"=L90 - "80"=L80 - "70"=L70</t>
  </si>
  <si>
    <t>EU energimiks, 300 g CO2e/kWh</t>
  </si>
  <si>
    <t>&lt;- Inntast installasjonspris pr. armatur</t>
  </si>
  <si>
    <t>&lt;- Inntast innkjøpspris pr. armatur</t>
  </si>
  <si>
    <t>&lt;- Skriv in ANTAL armaturer (en armaturtyp)</t>
  </si>
  <si>
    <t>&lt;- Skriv in effekt (WATT) på ljuskälla/Systemeffekt</t>
  </si>
  <si>
    <t>&lt;- Skriv in ANTAL ljuskällor/armatur</t>
  </si>
  <si>
    <t>&lt;- Skriv in angiven LIVSLÄNGD (T8 är vanligtvis 12.000 timmar)</t>
  </si>
  <si>
    <t>&lt;- Skriv in DRIFTDONSFÖRLUSTER (procent) (Typiska värden: Konventionell: 15-40%, HF: 5-15%)</t>
  </si>
  <si>
    <t xml:space="preserve">&lt;- Skriv in ÅRLIG förväntad drifttid (t.ex. 5 d/vecka x 12 timar x 52 veckor = 3120h). Gäller hovedlyset, evt grunnlys er på 24/7/365. </t>
  </si>
  <si>
    <t>&lt;- Skriv in kWh pris i kr.</t>
  </si>
  <si>
    <t>&lt;- Skriv in inköpspris/lyskilde</t>
  </si>
  <si>
    <t>&lt;- Skriv in utbyteskostnad/ljuskälla</t>
  </si>
  <si>
    <t>&lt;- Skriv in grundljus i % (vid bruk av SensorDim)</t>
  </si>
  <si>
    <t xml:space="preserve">&lt;- Skriv in estimerad dimningsfaktor. 10-20% på PIR/Sensor + 20-30% på dagsljusreglering </t>
  </si>
  <si>
    <t>SG Energikalkyl - Enkel</t>
  </si>
  <si>
    <t>Total ägandekostnad av belysning</t>
  </si>
  <si>
    <t>Existerande</t>
  </si>
  <si>
    <t>Ny Lösning</t>
  </si>
  <si>
    <t>35W</t>
  </si>
  <si>
    <t>11W</t>
  </si>
  <si>
    <t>FÖRUTSÄTTNING FÖR RENOVERING</t>
  </si>
  <si>
    <t>ÅRLIG FÖRBRUKNING OCH UTGIFT</t>
  </si>
  <si>
    <t>ANTAL ARMATURER</t>
  </si>
  <si>
    <t>LJUSKÄLLANS EFFEKT</t>
  </si>
  <si>
    <t>ANTAL LJUSKÄLLOR I ARMATUR</t>
  </si>
  <si>
    <t>LIVSLÄNGD/LJUSKÄLLA (TIMMAR)</t>
  </si>
  <si>
    <t>DRIFTDON %</t>
  </si>
  <si>
    <t>ANVÄNDNINGSTID (ÅRLIG)</t>
  </si>
  <si>
    <t>PRIS/LJUSKÄLLA</t>
  </si>
  <si>
    <t>PRIS/LJUSKÄLLEUTBYTE</t>
  </si>
  <si>
    <t>GRUNDLJUS</t>
  </si>
  <si>
    <t>DIMNINGSFAKTOR (PIR OCH DAGSLJUS ESTIMERAT)</t>
  </si>
  <si>
    <t>effekt grundljus</t>
  </si>
  <si>
    <t>kwh årlig förbrukning grundljus</t>
  </si>
  <si>
    <t>kwh årlig förbrukning huvudljus</t>
  </si>
  <si>
    <t>kwh årlig förbrukning totalt</t>
  </si>
  <si>
    <t xml:space="preserve">KWH ÅRLIG FÖRBRUKNING </t>
  </si>
  <si>
    <t>KWH ÅRLIG BESPARING</t>
  </si>
  <si>
    <t xml:space="preserve">ÅRLIG ENERGIKOSTNAD KR./KWH </t>
  </si>
  <si>
    <t>ÅRLIG ENERGIBESPARING KR.</t>
  </si>
  <si>
    <t>UTGIFTER  UNDERHÅLL</t>
  </si>
  <si>
    <t>ANTAL ÅR MELLAN LJUSKÄLLEUTBYTE / ARMATURBYTE</t>
  </si>
  <si>
    <t>UTGIFT UTBYTE ÖVER 10 år</t>
  </si>
  <si>
    <t>UNDERHÅLL</t>
  </si>
  <si>
    <t>DRIFTKOSTNADER</t>
  </si>
  <si>
    <t>EXISTERANDE</t>
  </si>
  <si>
    <t>BESPARING</t>
  </si>
  <si>
    <t>DRIFTKOSTNADER/ÅR</t>
  </si>
  <si>
    <t>BESPARING DRIFTKOSTNADER/ÅR</t>
  </si>
  <si>
    <t>BESPARING DRIFTKOSTNADER %</t>
  </si>
  <si>
    <t>DRIFT KOSTNADER</t>
  </si>
  <si>
    <t>PRIS FÖR NY INSTALLATION</t>
  </si>
  <si>
    <t>PRIS/ARMATUR</t>
  </si>
  <si>
    <t>PRIS/INSTALLATION</t>
  </si>
  <si>
    <t>TOTAL INVESTERING</t>
  </si>
  <si>
    <t>&lt;- Skriv in inköpspris/armatur</t>
  </si>
  <si>
    <t>&lt;- Skriv in installationspris/armatur</t>
  </si>
  <si>
    <t>EU energimix, 300 g CO2e/kWh</t>
  </si>
  <si>
    <t>10 ÅRIG TOTAL INVESTERING</t>
  </si>
  <si>
    <t>ÅTERBETALNINGSTID FÖR INVESTERING (ÅR)</t>
  </si>
  <si>
    <t>ÅRLIG CO2 BESPARING I TON</t>
  </si>
  <si>
    <t>DATUM FÖR BREAK EVEN</t>
  </si>
  <si>
    <t>SG Energikalkyl - Jämförelse av lösningar</t>
  </si>
  <si>
    <t>Total ägandekostnad av belysning - jämförelse av flera lösningar mot existerande</t>
  </si>
  <si>
    <t>Ny Lösning 1</t>
  </si>
  <si>
    <t>Ny Lösning 2</t>
  </si>
  <si>
    <t>Ny Lösning 3</t>
  </si>
  <si>
    <t>Besparing</t>
  </si>
  <si>
    <t>SG Energikalkyl - Armaturlista</t>
  </si>
  <si>
    <t>Total ägandekostnad av belysning - beräkning utbyte av flera armaturtyper</t>
  </si>
  <si>
    <t>Armaturtyp 1</t>
  </si>
  <si>
    <t>Lösning 1</t>
  </si>
  <si>
    <t>Armaturtyp 2</t>
  </si>
  <si>
    <t>Lösning 2</t>
  </si>
  <si>
    <t>Armaturtyp 3</t>
  </si>
  <si>
    <t>Lösning 3</t>
  </si>
  <si>
    <t>Armaturtyp 4</t>
  </si>
  <si>
    <t>Lösning 4</t>
  </si>
  <si>
    <t>Armaturtyp 5</t>
  </si>
  <si>
    <t>Lösning 5</t>
  </si>
  <si>
    <t>Armaturtyp 6</t>
  </si>
  <si>
    <t>Lösning 6</t>
  </si>
  <si>
    <t>Armaturtyp 7</t>
  </si>
  <si>
    <t>Lösning 7</t>
  </si>
  <si>
    <t>Armaturtyp 8</t>
  </si>
  <si>
    <t>Lösning 8</t>
  </si>
  <si>
    <t>Armaturtyp 9</t>
  </si>
  <si>
    <t>Lösning 9</t>
  </si>
  <si>
    <t>Armaturtyp 10</t>
  </si>
  <si>
    <t>Lösning 10</t>
  </si>
  <si>
    <t>Armaturtyp 11</t>
  </si>
  <si>
    <t>Lösning 11</t>
  </si>
  <si>
    <t>Armaturtyp 12</t>
  </si>
  <si>
    <t>Lösning 12</t>
  </si>
  <si>
    <t>Armaturtyp 13</t>
  </si>
  <si>
    <t>Lösning 13</t>
  </si>
  <si>
    <t>Armaturtyp 14</t>
  </si>
  <si>
    <t>Lösning 14</t>
  </si>
  <si>
    <t>Armaturtyp 15</t>
  </si>
  <si>
    <t>Lösning 15</t>
  </si>
  <si>
    <t>Armaturtyp 16</t>
  </si>
  <si>
    <t>Lösning 16</t>
  </si>
  <si>
    <t>Armaturtyp 17</t>
  </si>
  <si>
    <t>Lösning 17</t>
  </si>
  <si>
    <t>Armaturtyp 18</t>
  </si>
  <si>
    <t>Lösning 18</t>
  </si>
  <si>
    <t>Armaturtyp 19</t>
  </si>
  <si>
    <t>Lösning 19</t>
  </si>
  <si>
    <t>Armaturtyp 20</t>
  </si>
  <si>
    <t>Lösning 20</t>
  </si>
  <si>
    <t>Totalt pris armaturer</t>
  </si>
  <si>
    <t>Totalt pris installation</t>
  </si>
  <si>
    <t>Pris - Komplett lösning</t>
  </si>
  <si>
    <t>SG Energikalkyl - Samlad översikt</t>
  </si>
  <si>
    <t>Beräkning utbyte av flera armaturtyper</t>
  </si>
  <si>
    <t>PRIS/ARMATUR (Totalt)</t>
  </si>
  <si>
    <t>PRIS/INSTALLATION (Totalt)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</si>
</sst>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64" formatCode="_ &quot;kr.&quot;\ * #,##0.00_ ;_ &quot;kr.&quot;\ * \-#,##0.00_ ;_ &quot;kr.&quot;\ * &quot;-&quot;??_ ;_ @_ "/>
    <numFmt numFmtId="165" formatCode="_ * #,##0.00_ ;_ * \-#,##0.00_ ;_ * &quot;-&quot;??_ ;_ @_ "/>
    <numFmt numFmtId="166" formatCode="&quot;$&quot;#,##0_);\(&quot;$&quot;#,##0\)"/>
    <numFmt numFmtId="167" formatCode="&quot;$&quot;#,##0.00"/>
    <numFmt numFmtId="168" formatCode="[$kr-406]\ #,##0.00"/>
    <numFmt numFmtId="169" formatCode="[$kr-406]\ #,##0;[Red][$kr-406]\ #,##0"/>
    <numFmt numFmtId="170" formatCode="0\ \W"/>
    <numFmt numFmtId="171" formatCode="#,##0\ \k\W\h"/>
    <numFmt numFmtId="172" formatCode="0.00\ &quot;kr.&quot;"/>
    <numFmt numFmtId="173" formatCode="#"/>
    <numFmt numFmtId="174" formatCode="#,##0.00\ &quot;kr.&quot;"/>
    <numFmt numFmtId="175" formatCode="0.0"/>
    <numFmt numFmtId="176" formatCode="[$-406]mmmm\ yyyy;@"/>
    <numFmt numFmtId="177" formatCode="&quot;kr.&quot;\ #,##0.00"/>
    <numFmt numFmtId="178" formatCode="_ &quot;kr.&quot;\ * #,##0_ ;_ &quot;kr.&quot;\ * \-#,##0_ ;_ &quot;kr.&quot;\ * &quot;-&quot;??_ ;_ @_ "/>
    <numFmt numFmtId="179" formatCode="_ * #,##0_ ;_ * \-#,##0_ ;_ * &quot;-&quot;??_ ;_ @_ "/>
    <numFmt numFmtId="180" formatCode="0.000"/>
    <numFmt numFmtId="181" formatCode="#,##0.0\ \k\W\ "/>
    <numFmt numFmtId="182" formatCode="_-* #,##0.00\ [$kr.-406]_-;\-* #,##0.00\ [$kr.-406]_-;_-* &quot;-&quot;??\ [$kr.-406]_-;_-@_-"/>
    <numFmt numFmtId="183" formatCode="&quot;L&quot;#,##0"/>
    <numFmt numFmtId="184" formatCode="#.00"/>
    <numFmt numFmtId="185" formatCode="0.0%"/>
    <numFmt numFmtId="186" formatCode="_-* #,##0\ [$kr.-406]_-;\-* #,##0\ [$kr.-406]_-;_-* &quot;-&quot;??\ [$kr.-406]_-;_-@_-"/>
    <numFmt numFmtId="187" formatCode="[$-41D]mmmm\ yyyy;@"/>
  </numFmts>
  <fonts count="38">
    <font>
      <sz val="10"/>
      <color theme="1" tint="0.34998626667073579"/>
      <name val="Euphemia"/>
      <family val="2"/>
      <scheme val="major"/>
    </font>
    <font>
      <sz val="11"/>
      <color theme="1"/>
      <name val="Franklin Gothic Medium"/>
      <family val="2"/>
      <scheme val="minor"/>
    </font>
    <font>
      <sz val="11"/>
      <color theme="1"/>
      <name val="Franklin Gothic Medium"/>
      <family val="2"/>
      <scheme val="minor"/>
    </font>
    <font>
      <b/>
      <sz val="11"/>
      <color theme="1"/>
      <name val="Franklin Gothic Medium"/>
      <family val="2"/>
      <scheme val="minor"/>
    </font>
    <font>
      <sz val="11"/>
      <color theme="1"/>
      <name val="Calibri"/>
      <family val="2"/>
    </font>
    <font>
      <sz val="11"/>
      <color theme="1" tint="0.499984740745262"/>
      <name val="Franklin Gothic Medium"/>
      <family val="2"/>
      <scheme val="minor"/>
    </font>
    <font>
      <i/>
      <sz val="11"/>
      <color theme="1" tint="0.499984740745262"/>
      <name val="Franklin Gothic Medium"/>
      <family val="2"/>
      <scheme val="minor"/>
    </font>
    <font>
      <sz val="11"/>
      <color theme="1"/>
      <name val="Franklin Gothic Medium"/>
      <family val="2"/>
      <scheme val="minor"/>
    </font>
    <font>
      <b/>
      <sz val="11"/>
      <color theme="0"/>
      <name val="Franklin Gothic Medium"/>
      <family val="2"/>
      <scheme val="minor"/>
    </font>
    <font>
      <sz val="24"/>
      <color theme="4"/>
      <name val="Euphemia"/>
      <family val="2"/>
      <scheme val="major"/>
    </font>
    <font>
      <sz val="14"/>
      <color theme="0" tint="-0.34998626667073579"/>
      <name val="Euphemia"/>
      <family val="2"/>
      <scheme val="major"/>
    </font>
    <font>
      <sz val="18"/>
      <color theme="1" tint="0.34998626667073579"/>
      <name val="Franklin Gothic Medium"/>
      <family val="2"/>
      <scheme val="minor"/>
    </font>
    <font>
      <sz val="20"/>
      <color theme="0" tint="-0.34998626667073579"/>
      <name val="Franklin Gothic Medium"/>
      <family val="2"/>
      <scheme val="minor"/>
    </font>
    <font>
      <sz val="14"/>
      <color theme="0" tint="-0.34998626667073579"/>
      <name val="Franklin Gothic Medium"/>
      <family val="2"/>
      <scheme val="minor"/>
    </font>
    <font>
      <sz val="12"/>
      <color theme="0" tint="-0.34998626667073579"/>
      <name val="Franklin Gothic Medium"/>
      <family val="2"/>
      <scheme val="minor"/>
    </font>
    <font>
      <sz val="11"/>
      <color theme="4" tint="-0.249977111117893"/>
      <name val="Franklin Gothic Medium"/>
      <family val="2"/>
      <scheme val="minor"/>
    </font>
    <font>
      <sz val="14"/>
      <color theme="3" tint="0.499984740745262"/>
      <name val="Franklin Gothic Medium"/>
      <family val="2"/>
      <scheme val="minor"/>
    </font>
    <font>
      <b/>
      <sz val="9"/>
      <color theme="0"/>
      <name val="Franklin Gothic Medium"/>
      <family val="2"/>
      <scheme val="minor"/>
    </font>
    <font>
      <sz val="10"/>
      <color theme="1" tint="0.34998626667073579"/>
      <name val="Euphemia"/>
      <family val="2"/>
      <scheme val="major"/>
    </font>
    <font>
      <b/>
      <sz val="10"/>
      <color theme="1" tint="0.34998626667073579"/>
      <name val="Euphemia"/>
      <family val="2"/>
      <scheme val="major"/>
    </font>
    <font>
      <sz val="12"/>
      <color theme="0" tint="-0.34998626667073579"/>
      <name val="Euphemia"/>
      <family val="2"/>
      <scheme val="major"/>
    </font>
    <font>
      <sz val="10"/>
      <color rgb="FFFF0000"/>
      <name val="Euphemia"/>
      <family val="2"/>
      <scheme val="major"/>
    </font>
    <font>
      <b/>
      <sz val="10"/>
      <color rgb="FFFF0000"/>
      <name val="Euphemia"/>
      <family val="2"/>
      <scheme val="major"/>
    </font>
    <font>
      <b/>
      <sz val="10"/>
      <color rgb="FF00B050"/>
      <name val="Euphemia"/>
      <family val="2"/>
      <scheme val="major"/>
    </font>
    <font>
      <sz val="11"/>
      <color theme="0"/>
      <name val="Franklin Gothic Medium"/>
      <family val="2"/>
      <scheme val="minor"/>
    </font>
    <font>
      <b/>
      <sz val="10"/>
      <color theme="0"/>
      <name val="Franklin Gothic Medium"/>
      <family val="2"/>
      <scheme val="minor"/>
    </font>
    <font>
      <sz val="10"/>
      <name val="Euphemia"/>
      <family val="2"/>
      <scheme val="major"/>
    </font>
    <font>
      <sz val="18"/>
      <color theme="4"/>
      <name val="Euphemia"/>
      <family val="2"/>
      <scheme val="major"/>
    </font>
    <font>
      <b/>
      <sz val="10"/>
      <name val="Franklin Gothic Medium"/>
      <family val="2"/>
      <scheme val="minor"/>
    </font>
    <font>
      <b/>
      <sz val="10"/>
      <color theme="1"/>
      <name val="Franklin Gothic Medium"/>
      <family val="2"/>
      <scheme val="minor"/>
    </font>
    <font>
      <b/>
      <sz val="10"/>
      <color theme="1" tint="0.34998626667073579"/>
      <name val="Euphemia"/>
      <family val="2"/>
      <scheme val="major"/>
    </font>
    <font>
      <sz val="8"/>
      <name val="Euphemia"/>
      <family val="2"/>
      <scheme val="major"/>
    </font>
    <font>
      <b/>
      <sz val="12"/>
      <name val="Franklin Gothic Medium"/>
      <family val="2"/>
      <scheme val="minor"/>
    </font>
    <font>
      <b/>
      <sz val="12"/>
      <name val="Euphemia"/>
      <family val="2"/>
      <scheme val="major"/>
    </font>
    <font>
      <b/>
      <sz val="10"/>
      <color theme="1" tint="0.34998626667073579"/>
      <name val="Euphemia"/>
      <family val="2"/>
      <scheme val="major"/>
    </font>
    <font>
      <sz val="10"/>
      <color theme="1"/>
      <name val="Euphemia"/>
      <family val="2"/>
      <scheme val="major"/>
    </font>
    <font>
      <b/>
      <sz val="10"/>
      <color theme="1"/>
      <name val="Euphemia"/>
      <family val="2"/>
      <scheme val="major"/>
    </font>
    <font>
      <b/>
      <sz val="12"/>
      <color theme="1"/>
      <name val="Euphemia"/>
      <family val="2"/>
      <scheme val="major"/>
    </font>
  </fonts>
  <fills count="2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rgb="FFBAE2C5"/>
        <bgColor indexed="64"/>
      </patternFill>
    </fill>
    <fill>
      <patternFill patternType="solid">
        <fgColor rgb="FFFCD2A5"/>
        <bgColor indexed="64"/>
      </patternFill>
    </fill>
    <fill>
      <patternFill patternType="solid">
        <fgColor rgb="FFA7D3E9"/>
        <bgColor indexed="64"/>
      </patternFill>
    </fill>
    <fill>
      <patternFill patternType="solid">
        <fgColor rgb="FFF3BBBA"/>
        <bgColor indexed="64"/>
      </patternFill>
    </fill>
    <fill>
      <patternFill patternType="solid">
        <fgColor rgb="FFD3BBD7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1" tint="0.34998626667073579"/>
      </left>
      <right/>
      <top/>
      <bottom/>
      <diagonal/>
    </border>
    <border>
      <left/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 style="medium">
        <color theme="1" tint="0.34998626667073579"/>
      </bottom>
      <diagonal/>
    </border>
    <border>
      <left/>
      <right/>
      <top/>
      <bottom style="dashed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/>
      <bottom/>
      <diagonal/>
    </border>
    <border>
      <left/>
      <right/>
      <top/>
      <bottom style="medium">
        <color theme="1" tint="0.34998626667073579"/>
      </bottom>
      <diagonal/>
    </border>
    <border>
      <left style="medium">
        <color theme="1" tint="0.34998626667073579"/>
      </left>
      <right/>
      <top style="dashed">
        <color theme="1" tint="0.34998626667073579"/>
      </top>
      <bottom/>
      <diagonal/>
    </border>
    <border>
      <left/>
      <right style="medium">
        <color theme="1" tint="0.34998626667073579"/>
      </right>
      <top style="dashed">
        <color theme="1" tint="0.34998626667073579"/>
      </top>
      <bottom/>
      <diagonal/>
    </border>
    <border>
      <left/>
      <right/>
      <top style="dashed">
        <color theme="1" tint="0.34998626667073579"/>
      </top>
      <bottom/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theme="0" tint="-0.34998626667073579"/>
      </left>
      <right style="thin">
        <color theme="0" tint="-0.14996795556505021"/>
      </right>
      <top style="medium">
        <color theme="0" tint="-0.34998626667073579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34998626667073579"/>
      </right>
      <top style="medium">
        <color theme="0" tint="-0.34998626667073579"/>
      </top>
      <bottom style="thin">
        <color theme="0" tint="-0.14996795556505021"/>
      </bottom>
      <diagonal/>
    </border>
    <border>
      <left style="medium">
        <color theme="0" tint="-0.34998626667073579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34998626667073579"/>
      </left>
      <right style="thin">
        <color theme="0" tint="-0.14996795556505021"/>
      </right>
      <top style="thin">
        <color theme="0" tint="-0.14996795556505021"/>
      </top>
      <bottom style="medium">
        <color theme="0" tint="-0.34998626667073579"/>
      </bottom>
      <diagonal/>
    </border>
    <border>
      <left style="thin">
        <color theme="0" tint="-0.14996795556505021"/>
      </left>
      <right style="medium">
        <color theme="0" tint="-0.34998626667073579"/>
      </right>
      <top style="thin">
        <color theme="0" tint="-0.14996795556505021"/>
      </top>
      <bottom style="medium">
        <color theme="0" tint="-0.34998626667073579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1" tint="0.34998626667073579"/>
      </left>
      <right style="medium">
        <color theme="1" tint="0.34998626667073579"/>
      </right>
      <top style="dashed">
        <color theme="1" tint="0.34998626667073579"/>
      </top>
      <bottom/>
      <diagonal/>
    </border>
    <border>
      <left style="medium">
        <color theme="1" tint="0.34998626667073579"/>
      </left>
      <right style="medium">
        <color theme="1" tint="0.34998626667073579"/>
      </right>
      <top/>
      <bottom style="medium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/>
      <bottom style="dashed">
        <color theme="1" tint="0.34998626667073579"/>
      </bottom>
      <diagonal/>
    </border>
    <border>
      <left style="medium">
        <color theme="1" tint="0.34998626667073579"/>
      </left>
      <right/>
      <top/>
      <bottom style="dashed">
        <color theme="1" tint="0.34998626667073579"/>
      </bottom>
      <diagonal/>
    </border>
    <border>
      <left/>
      <right style="medium">
        <color theme="1" tint="0.34998626667073579"/>
      </right>
      <top/>
      <bottom style="dashed">
        <color theme="1" tint="0.34998626667073579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/>
      <top/>
      <bottom style="thin">
        <color theme="0" tint="-0.14993743705557422"/>
      </bottom>
      <diagonal/>
    </border>
    <border>
      <left style="thin">
        <color indexed="64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3743705557422"/>
      </top>
      <bottom/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theme="0" tint="-0.14996795556505021"/>
      </top>
      <bottom/>
      <diagonal/>
    </border>
  </borders>
  <cellStyleXfs count="25">
    <xf numFmtId="0" fontId="0" fillId="0" borderId="0" applyFill="0" applyBorder="0">
      <alignment vertical="center"/>
    </xf>
    <xf numFmtId="9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0" applyNumberFormat="0" applyFill="0" applyBorder="0" applyAlignment="0" applyProtection="0"/>
    <xf numFmtId="0" fontId="17" fillId="2" borderId="0">
      <alignment horizontal="center" vertical="center"/>
    </xf>
    <xf numFmtId="166" fontId="12" fillId="0" borderId="7">
      <alignment horizontal="center" vertical="center"/>
    </xf>
    <xf numFmtId="9" fontId="14" fillId="0" borderId="0">
      <alignment horizontal="left" vertical="center" indent="1"/>
    </xf>
    <xf numFmtId="0" fontId="16" fillId="0" borderId="0" applyNumberFormat="0" applyFill="0" applyBorder="0" applyAlignment="0" applyProtection="0"/>
    <xf numFmtId="164" fontId="18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165" fontId="18" fillId="0" borderId="0" applyFont="0" applyFill="0" applyBorder="0" applyAlignment="0" applyProtection="0"/>
    <xf numFmtId="0" fontId="24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164" fontId="18" fillId="0" borderId="0" applyFont="0" applyFill="0" applyBorder="0" applyAlignment="0" applyProtection="0"/>
  </cellStyleXfs>
  <cellXfs count="389">
    <xf numFmtId="0" fontId="0" fillId="0" borderId="0" xfId="0">
      <alignment vertical="center"/>
    </xf>
    <xf numFmtId="0" fontId="0" fillId="0" borderId="0" xfId="0" applyAlignment="1">
      <alignment horizontal="center"/>
    </xf>
    <xf numFmtId="0" fontId="4" fillId="0" borderId="0" xfId="0" applyFont="1">
      <alignment vertical="center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9" fontId="0" fillId="0" borderId="0" xfId="1" applyFont="1"/>
    <xf numFmtId="0" fontId="0" fillId="0" borderId="0" xfId="0" applyAlignment="1">
      <alignment horizontal="center" vertical="center"/>
    </xf>
    <xf numFmtId="9" fontId="7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indent="1"/>
    </xf>
    <xf numFmtId="0" fontId="9" fillId="0" borderId="0" xfId="2"/>
    <xf numFmtId="0" fontId="10" fillId="0" borderId="2" xfId="3"/>
    <xf numFmtId="0" fontId="10" fillId="0" borderId="2" xfId="3" applyFill="1"/>
    <xf numFmtId="0" fontId="3" fillId="0" borderId="0" xfId="0" applyFont="1" applyAlignment="1"/>
    <xf numFmtId="0" fontId="8" fillId="2" borderId="1" xfId="0" applyFont="1" applyFill="1" applyBorder="1">
      <alignment vertical="center"/>
    </xf>
    <xf numFmtId="9" fontId="13" fillId="0" borderId="0" xfId="1" applyFont="1" applyAlignment="1">
      <alignment horizontal="left" vertical="center" indent="1"/>
    </xf>
    <xf numFmtId="0" fontId="0" fillId="0" borderId="0" xfId="0" applyBorder="1">
      <alignment vertical="center"/>
    </xf>
    <xf numFmtId="9" fontId="7" fillId="0" borderId="0" xfId="0" applyNumberFormat="1" applyFont="1" applyBorder="1" applyAlignment="1">
      <alignment horizontal="left" vertical="center" indent="1"/>
    </xf>
    <xf numFmtId="0" fontId="0" fillId="0" borderId="0" xfId="0" applyBorder="1" applyAlignment="1">
      <alignment horizontal="left" indent="1"/>
    </xf>
    <xf numFmtId="0" fontId="0" fillId="0" borderId="9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13" xfId="0" applyFill="1" applyBorder="1">
      <alignment vertical="center"/>
    </xf>
    <xf numFmtId="9" fontId="0" fillId="0" borderId="13" xfId="1" applyFont="1" applyFill="1" applyBorder="1" applyAlignment="1">
      <alignment horizontal="center" vertical="center"/>
    </xf>
    <xf numFmtId="167" fontId="0" fillId="0" borderId="14" xfId="0" applyNumberFormat="1" applyFill="1" applyBorder="1">
      <alignment vertical="center"/>
    </xf>
    <xf numFmtId="0" fontId="0" fillId="0" borderId="14" xfId="0" applyFill="1" applyBorder="1">
      <alignment vertical="center"/>
    </xf>
    <xf numFmtId="9" fontId="0" fillId="0" borderId="14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indent="1"/>
    </xf>
    <xf numFmtId="0" fontId="5" fillId="0" borderId="0" xfId="0" applyFont="1">
      <alignment vertical="center"/>
    </xf>
    <xf numFmtId="0" fontId="15" fillId="0" borderId="0" xfId="0" applyFont="1">
      <alignment vertical="center"/>
    </xf>
    <xf numFmtId="0" fontId="10" fillId="0" borderId="2" xfId="3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8" xfId="0" applyBorder="1">
      <alignment vertical="center"/>
    </xf>
    <xf numFmtId="0" fontId="5" fillId="0" borderId="19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1" xfId="0" applyBorder="1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16" fillId="0" borderId="0" xfId="8" applyAlignment="1">
      <alignment horizontal="left"/>
    </xf>
    <xf numFmtId="167" fontId="0" fillId="0" borderId="13" xfId="0" applyNumberFormat="1" applyFill="1" applyBorder="1">
      <alignment vertical="center"/>
    </xf>
    <xf numFmtId="0" fontId="10" fillId="0" borderId="22" xfId="3" applyBorder="1"/>
    <xf numFmtId="9" fontId="14" fillId="0" borderId="23" xfId="7" applyBorder="1">
      <alignment horizontal="left" vertical="center" indent="1"/>
    </xf>
    <xf numFmtId="0" fontId="0" fillId="0" borderId="8" xfId="0" applyBorder="1" applyAlignment="1"/>
    <xf numFmtId="0" fontId="0" fillId="0" borderId="24" xfId="0" applyBorder="1">
      <alignment vertical="center"/>
    </xf>
    <xf numFmtId="0" fontId="0" fillId="0" borderId="8" xfId="0" applyBorder="1" applyAlignment="1">
      <alignment horizontal="left" indent="1"/>
    </xf>
    <xf numFmtId="166" fontId="12" fillId="0" borderId="4" xfId="6" applyBorder="1">
      <alignment horizontal="center" vertical="center"/>
    </xf>
    <xf numFmtId="9" fontId="14" fillId="0" borderId="23" xfId="1" applyFont="1" applyBorder="1" applyAlignment="1">
      <alignment horizontal="left" vertical="center" indent="1"/>
    </xf>
    <xf numFmtId="0" fontId="11" fillId="0" borderId="0" xfId="4" applyAlignment="1">
      <alignment vertical="center"/>
    </xf>
    <xf numFmtId="0" fontId="0" fillId="0" borderId="0" xfId="0" applyAlignment="1">
      <alignment horizontal="left" vertical="center" indent="2"/>
    </xf>
    <xf numFmtId="0" fontId="17" fillId="2" borderId="28" xfId="5" applyBorder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0" fillId="0" borderId="14" xfId="0" applyFill="1" applyBorder="1" applyAlignment="1">
      <alignment horizontal="left" vertical="center" indent="1"/>
    </xf>
    <xf numFmtId="168" fontId="0" fillId="0" borderId="13" xfId="0" applyNumberFormat="1" applyFill="1" applyBorder="1">
      <alignment vertical="center"/>
    </xf>
    <xf numFmtId="169" fontId="12" fillId="0" borderId="25" xfId="6" applyNumberFormat="1" applyBorder="1">
      <alignment horizontal="center" vertical="center"/>
    </xf>
    <xf numFmtId="3" fontId="0" fillId="0" borderId="13" xfId="0" applyNumberFormat="1" applyFill="1" applyBorder="1">
      <alignment vertical="center"/>
    </xf>
    <xf numFmtId="171" fontId="0" fillId="0" borderId="13" xfId="0" applyNumberFormat="1" applyFill="1" applyBorder="1">
      <alignment vertical="center"/>
    </xf>
    <xf numFmtId="172" fontId="0" fillId="0" borderId="13" xfId="9" applyNumberFormat="1" applyFont="1" applyFill="1" applyBorder="1" applyAlignment="1">
      <alignment vertical="center"/>
    </xf>
    <xf numFmtId="173" fontId="0" fillId="0" borderId="0" xfId="0" applyNumberFormat="1" applyBorder="1" applyAlignment="1">
      <alignment horizontal="right" vertical="center"/>
    </xf>
    <xf numFmtId="174" fontId="0" fillId="0" borderId="13" xfId="9" applyNumberFormat="1" applyFont="1" applyFill="1" applyBorder="1" applyAlignment="1">
      <alignment vertical="center"/>
    </xf>
    <xf numFmtId="0" fontId="19" fillId="0" borderId="0" xfId="0" applyFont="1" applyBorder="1" applyAlignment="1">
      <alignment horizontal="left" vertical="center" indent="1"/>
    </xf>
    <xf numFmtId="174" fontId="19" fillId="0" borderId="13" xfId="9" applyNumberFormat="1" applyFont="1" applyFill="1" applyBorder="1" applyAlignment="1">
      <alignment vertical="center"/>
    </xf>
    <xf numFmtId="9" fontId="19" fillId="0" borderId="0" xfId="1" applyFont="1" applyBorder="1" applyAlignment="1">
      <alignment horizontal="right" vertical="center"/>
    </xf>
    <xf numFmtId="0" fontId="8" fillId="8" borderId="1" xfId="0" applyFont="1" applyFill="1" applyBorder="1" applyAlignment="1">
      <alignment horizontal="center" vertical="center"/>
    </xf>
    <xf numFmtId="174" fontId="21" fillId="0" borderId="13" xfId="9" applyNumberFormat="1" applyFont="1" applyFill="1" applyBorder="1" applyAlignment="1">
      <alignment vertical="center"/>
    </xf>
    <xf numFmtId="9" fontId="22" fillId="0" borderId="0" xfId="1" applyFont="1" applyBorder="1" applyAlignment="1">
      <alignment horizontal="right" vertical="center"/>
    </xf>
    <xf numFmtId="9" fontId="23" fillId="0" borderId="0" xfId="1" applyFont="1" applyBorder="1" applyAlignment="1">
      <alignment horizontal="right" vertical="center"/>
    </xf>
    <xf numFmtId="174" fontId="0" fillId="0" borderId="13" xfId="9" applyNumberFormat="1" applyFont="1" applyFill="1" applyBorder="1" applyAlignment="1" applyProtection="1">
      <alignment vertical="center"/>
      <protection locked="0"/>
    </xf>
    <xf numFmtId="172" fontId="0" fillId="0" borderId="13" xfId="9" applyNumberFormat="1" applyFont="1" applyFill="1" applyBorder="1" applyAlignment="1" applyProtection="1">
      <alignment vertical="center"/>
      <protection locked="0"/>
    </xf>
    <xf numFmtId="1" fontId="0" fillId="0" borderId="13" xfId="0" applyNumberFormat="1" applyFill="1" applyBorder="1" applyProtection="1">
      <alignment vertical="center"/>
      <protection locked="0"/>
    </xf>
    <xf numFmtId="170" fontId="0" fillId="0" borderId="13" xfId="0" applyNumberFormat="1" applyFill="1" applyBorder="1" applyProtection="1">
      <alignment vertical="center"/>
      <protection locked="0"/>
    </xf>
    <xf numFmtId="3" fontId="0" fillId="0" borderId="13" xfId="0" applyNumberFormat="1" applyFill="1" applyBorder="1" applyProtection="1">
      <alignment vertical="center"/>
      <protection locked="0"/>
    </xf>
    <xf numFmtId="9" fontId="0" fillId="0" borderId="13" xfId="1" applyFont="1" applyFill="1" applyBorder="1" applyAlignment="1" applyProtection="1">
      <alignment vertical="center"/>
      <protection locked="0"/>
    </xf>
    <xf numFmtId="177" fontId="0" fillId="0" borderId="0" xfId="0" applyNumberFormat="1">
      <alignment vertical="center"/>
    </xf>
    <xf numFmtId="178" fontId="0" fillId="0" borderId="0" xfId="9" applyNumberFormat="1" applyFont="1" applyAlignment="1">
      <alignment vertical="center"/>
    </xf>
    <xf numFmtId="0" fontId="0" fillId="9" borderId="0" xfId="0" applyFill="1">
      <alignment vertical="center"/>
    </xf>
    <xf numFmtId="178" fontId="0" fillId="9" borderId="0" xfId="9" applyNumberFormat="1" applyFont="1" applyFill="1" applyAlignment="1">
      <alignment vertical="center"/>
    </xf>
    <xf numFmtId="178" fontId="0" fillId="0" borderId="0" xfId="0" applyNumberFormat="1">
      <alignment vertical="center"/>
    </xf>
    <xf numFmtId="0" fontId="19" fillId="0" borderId="0" xfId="0" applyFont="1">
      <alignment vertical="center"/>
    </xf>
    <xf numFmtId="175" fontId="19" fillId="0" borderId="13" xfId="9" applyNumberFormat="1" applyFont="1" applyFill="1" applyBorder="1" applyAlignment="1">
      <alignment vertical="center"/>
    </xf>
    <xf numFmtId="179" fontId="0" fillId="0" borderId="13" xfId="15" applyNumberFormat="1" applyFont="1" applyFill="1" applyBorder="1" applyAlignment="1" applyProtection="1">
      <alignment vertical="center"/>
      <protection locked="0"/>
    </xf>
    <xf numFmtId="174" fontId="18" fillId="0" borderId="13" xfId="9" applyNumberFormat="1" applyFont="1" applyFill="1" applyBorder="1" applyAlignment="1">
      <alignment vertical="center"/>
    </xf>
    <xf numFmtId="174" fontId="23" fillId="0" borderId="13" xfId="9" applyNumberFormat="1" applyFont="1" applyFill="1" applyBorder="1" applyAlignment="1">
      <alignment vertical="center"/>
    </xf>
    <xf numFmtId="174" fontId="19" fillId="0" borderId="13" xfId="9" applyNumberFormat="1" applyFont="1" applyFill="1" applyBorder="1" applyAlignment="1" applyProtection="1">
      <alignment vertical="center"/>
      <protection locked="0"/>
    </xf>
    <xf numFmtId="0" fontId="25" fillId="9" borderId="1" xfId="0" applyFont="1" applyFill="1" applyBorder="1" applyAlignment="1">
      <alignment horizontal="center" vertical="center"/>
    </xf>
    <xf numFmtId="174" fontId="26" fillId="0" borderId="13" xfId="9" applyNumberFormat="1" applyFont="1" applyFill="1" applyBorder="1" applyAlignment="1">
      <alignment vertical="center"/>
    </xf>
    <xf numFmtId="0" fontId="25" fillId="2" borderId="1" xfId="0" applyFont="1" applyFill="1" applyBorder="1" applyAlignment="1">
      <alignment horizontal="center" vertical="center"/>
    </xf>
    <xf numFmtId="176" fontId="8" fillId="2" borderId="1" xfId="16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178" fontId="0" fillId="2" borderId="0" xfId="9" applyNumberFormat="1" applyFont="1" applyFill="1" applyAlignment="1">
      <alignment vertical="center"/>
    </xf>
    <xf numFmtId="174" fontId="0" fillId="0" borderId="0" xfId="0" applyNumberFormat="1">
      <alignment vertical="center"/>
    </xf>
    <xf numFmtId="0" fontId="25" fillId="11" borderId="1" xfId="0" applyFont="1" applyFill="1" applyBorder="1" applyAlignment="1">
      <alignment horizontal="center" vertical="center"/>
    </xf>
    <xf numFmtId="0" fontId="25" fillId="12" borderId="1" xfId="0" applyFont="1" applyFill="1" applyBorder="1" applyAlignment="1">
      <alignment horizontal="center" vertical="center"/>
    </xf>
    <xf numFmtId="176" fontId="8" fillId="12" borderId="1" xfId="16" applyNumberFormat="1" applyFont="1" applyFill="1" applyBorder="1" applyAlignment="1">
      <alignment horizontal="center" vertical="center"/>
    </xf>
    <xf numFmtId="176" fontId="8" fillId="9" borderId="1" xfId="16" applyNumberFormat="1" applyFont="1" applyFill="1" applyBorder="1" applyAlignment="1">
      <alignment horizontal="center" vertical="center"/>
    </xf>
    <xf numFmtId="180" fontId="19" fillId="0" borderId="13" xfId="9" applyNumberFormat="1" applyFont="1" applyFill="1" applyBorder="1" applyAlignment="1">
      <alignment horizontal="right" vertical="center" indent="1"/>
    </xf>
    <xf numFmtId="180" fontId="8" fillId="11" borderId="1" xfId="16" applyNumberFormat="1" applyFont="1" applyFill="1" applyBorder="1" applyAlignment="1">
      <alignment horizontal="right" vertical="center" indent="1"/>
    </xf>
    <xf numFmtId="180" fontId="18" fillId="0" borderId="13" xfId="9" applyNumberFormat="1" applyFont="1" applyFill="1" applyBorder="1" applyAlignment="1">
      <alignment horizontal="right" vertical="center" indent="1"/>
    </xf>
    <xf numFmtId="175" fontId="18" fillId="0" borderId="13" xfId="9" applyNumberFormat="1" applyFont="1" applyFill="1" applyBorder="1" applyAlignment="1">
      <alignment vertical="center"/>
    </xf>
    <xf numFmtId="181" fontId="0" fillId="0" borderId="13" xfId="0" applyNumberFormat="1" applyFill="1" applyBorder="1">
      <alignment vertical="center"/>
    </xf>
    <xf numFmtId="0" fontId="27" fillId="0" borderId="0" xfId="2" applyFont="1" applyAlignment="1"/>
    <xf numFmtId="182" fontId="0" fillId="0" borderId="13" xfId="9" applyNumberFormat="1" applyFont="1" applyFill="1" applyBorder="1" applyAlignment="1" applyProtection="1">
      <alignment vertical="center"/>
      <protection locked="0"/>
    </xf>
    <xf numFmtId="0" fontId="8" fillId="12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1" fillId="0" borderId="0" xfId="23"/>
    <xf numFmtId="0" fontId="3" fillId="0" borderId="0" xfId="23" applyFont="1"/>
    <xf numFmtId="0" fontId="1" fillId="13" borderId="0" xfId="17" applyAlignment="1">
      <alignment horizontal="center"/>
    </xf>
    <xf numFmtId="0" fontId="1" fillId="13" borderId="0" xfId="17"/>
    <xf numFmtId="183" fontId="1" fillId="13" borderId="0" xfId="17" applyNumberFormat="1"/>
    <xf numFmtId="0" fontId="2" fillId="3" borderId="0" xfId="10" applyAlignment="1">
      <alignment horizontal="center"/>
    </xf>
    <xf numFmtId="0" fontId="2" fillId="3" borderId="0" xfId="10"/>
    <xf numFmtId="183" fontId="2" fillId="3" borderId="0" xfId="10" applyNumberFormat="1"/>
    <xf numFmtId="0" fontId="1" fillId="14" borderId="0" xfId="18" applyAlignment="1">
      <alignment horizontal="center"/>
    </xf>
    <xf numFmtId="0" fontId="1" fillId="14" borderId="0" xfId="18"/>
    <xf numFmtId="183" fontId="1" fillId="14" borderId="0" xfId="18" applyNumberFormat="1"/>
    <xf numFmtId="2" fontId="1" fillId="14" borderId="0" xfId="18" applyNumberFormat="1"/>
    <xf numFmtId="0" fontId="1" fillId="15" borderId="0" xfId="19" applyAlignment="1">
      <alignment horizontal="center"/>
    </xf>
    <xf numFmtId="0" fontId="1" fillId="15" borderId="0" xfId="19"/>
    <xf numFmtId="183" fontId="1" fillId="15" borderId="0" xfId="19" applyNumberFormat="1"/>
    <xf numFmtId="0" fontId="3" fillId="14" borderId="0" xfId="18" applyFont="1"/>
    <xf numFmtId="2" fontId="3" fillId="14" borderId="0" xfId="18" applyNumberFormat="1" applyFont="1"/>
    <xf numFmtId="0" fontId="3" fillId="3" borderId="0" xfId="10" applyFont="1"/>
    <xf numFmtId="2" fontId="3" fillId="3" borderId="0" xfId="10" applyNumberFormat="1" applyFont="1"/>
    <xf numFmtId="0" fontId="3" fillId="13" borderId="0" xfId="17" applyFont="1"/>
    <xf numFmtId="2" fontId="3" fillId="13" borderId="0" xfId="17" applyNumberFormat="1" applyFont="1"/>
    <xf numFmtId="0" fontId="1" fillId="17" borderId="0" xfId="21" applyAlignment="1">
      <alignment horizontal="center"/>
    </xf>
    <xf numFmtId="0" fontId="1" fillId="17" borderId="0" xfId="21"/>
    <xf numFmtId="183" fontId="1" fillId="17" borderId="0" xfId="21" applyNumberFormat="1"/>
    <xf numFmtId="0" fontId="2" fillId="5" borderId="0" xfId="12" applyAlignment="1">
      <alignment horizontal="center"/>
    </xf>
    <xf numFmtId="0" fontId="2" fillId="5" borderId="0" xfId="12"/>
    <xf numFmtId="183" fontId="2" fillId="5" borderId="0" xfId="12" applyNumberFormat="1"/>
    <xf numFmtId="0" fontId="1" fillId="18" borderId="0" xfId="22" applyAlignment="1">
      <alignment horizontal="center"/>
    </xf>
    <xf numFmtId="0" fontId="1" fillId="18" borderId="0" xfId="22"/>
    <xf numFmtId="183" fontId="1" fillId="18" borderId="0" xfId="22" applyNumberFormat="1"/>
    <xf numFmtId="0" fontId="1" fillId="16" borderId="0" xfId="20" applyAlignment="1">
      <alignment horizontal="center"/>
    </xf>
    <xf numFmtId="0" fontId="1" fillId="16" borderId="0" xfId="20"/>
    <xf numFmtId="183" fontId="1" fillId="16" borderId="0" xfId="20" applyNumberFormat="1"/>
    <xf numFmtId="0" fontId="2" fillId="4" borderId="0" xfId="11" applyAlignment="1">
      <alignment horizontal="center"/>
    </xf>
    <xf numFmtId="0" fontId="2" fillId="4" borderId="0" xfId="11"/>
    <xf numFmtId="183" fontId="2" fillId="4" borderId="0" xfId="11" applyNumberFormat="1"/>
    <xf numFmtId="0" fontId="3" fillId="18" borderId="0" xfId="22" applyFont="1"/>
    <xf numFmtId="2" fontId="3" fillId="18" borderId="0" xfId="22" applyNumberFormat="1" applyFont="1"/>
    <xf numFmtId="0" fontId="3" fillId="5" borderId="0" xfId="12" applyFont="1"/>
    <xf numFmtId="2" fontId="3" fillId="5" borderId="0" xfId="12" applyNumberFormat="1" applyFont="1"/>
    <xf numFmtId="0" fontId="3" fillId="17" borderId="0" xfId="21" applyFont="1"/>
    <xf numFmtId="2" fontId="3" fillId="17" borderId="0" xfId="21" applyNumberFormat="1" applyFont="1"/>
    <xf numFmtId="0" fontId="3" fillId="16" borderId="0" xfId="20" applyFont="1"/>
    <xf numFmtId="2" fontId="3" fillId="16" borderId="0" xfId="20" applyNumberFormat="1" applyFont="1"/>
    <xf numFmtId="0" fontId="3" fillId="4" borderId="0" xfId="11" applyFont="1"/>
    <xf numFmtId="2" fontId="3" fillId="4" borderId="0" xfId="11" applyNumberFormat="1" applyFont="1"/>
    <xf numFmtId="0" fontId="3" fillId="15" borderId="0" xfId="19" applyFont="1"/>
    <xf numFmtId="2" fontId="3" fillId="15" borderId="0" xfId="19" applyNumberFormat="1" applyFont="1"/>
    <xf numFmtId="0" fontId="21" fillId="0" borderId="0" xfId="0" applyFont="1">
      <alignment vertical="center"/>
    </xf>
    <xf numFmtId="0" fontId="8" fillId="19" borderId="1" xfId="0" applyFont="1" applyFill="1" applyBorder="1" applyAlignment="1">
      <alignment horizontal="center" vertical="center"/>
    </xf>
    <xf numFmtId="0" fontId="25" fillId="19" borderId="1" xfId="0" applyFont="1" applyFill="1" applyBorder="1" applyAlignment="1">
      <alignment horizontal="center" vertical="center"/>
    </xf>
    <xf numFmtId="179" fontId="0" fillId="0" borderId="13" xfId="15" applyNumberFormat="1" applyFont="1" applyFill="1" applyBorder="1" applyAlignment="1" applyProtection="1">
      <alignment vertical="center"/>
    </xf>
    <xf numFmtId="170" fontId="0" fillId="0" borderId="13" xfId="0" applyNumberFormat="1" applyFill="1" applyBorder="1">
      <alignment vertical="center"/>
    </xf>
    <xf numFmtId="1" fontId="0" fillId="0" borderId="13" xfId="0" applyNumberFormat="1" applyFill="1" applyBorder="1">
      <alignment vertical="center"/>
    </xf>
    <xf numFmtId="183" fontId="0" fillId="0" borderId="13" xfId="15" applyNumberFormat="1" applyFont="1" applyFill="1" applyBorder="1" applyAlignment="1" applyProtection="1">
      <alignment horizontal="right" vertical="center"/>
    </xf>
    <xf numFmtId="9" fontId="0" fillId="0" borderId="13" xfId="1" applyFont="1" applyFill="1" applyBorder="1" applyAlignment="1" applyProtection="1">
      <alignment vertical="center"/>
    </xf>
    <xf numFmtId="182" fontId="0" fillId="0" borderId="13" xfId="9" applyNumberFormat="1" applyFont="1" applyFill="1" applyBorder="1" applyAlignment="1" applyProtection="1">
      <alignment vertical="center"/>
    </xf>
    <xf numFmtId="9" fontId="0" fillId="0" borderId="0" xfId="1" applyFont="1" applyFill="1" applyBorder="1" applyAlignment="1" applyProtection="1">
      <alignment vertical="center"/>
    </xf>
    <xf numFmtId="174" fontId="0" fillId="0" borderId="13" xfId="9" applyNumberFormat="1" applyFont="1" applyFill="1" applyBorder="1" applyAlignment="1" applyProtection="1">
      <alignment vertical="center"/>
    </xf>
    <xf numFmtId="173" fontId="21" fillId="0" borderId="0" xfId="0" applyNumberFormat="1" applyFont="1" applyBorder="1" applyAlignment="1">
      <alignment horizontal="right" vertical="center"/>
    </xf>
    <xf numFmtId="184" fontId="21" fillId="0" borderId="0" xfId="0" applyNumberFormat="1" applyFont="1" applyBorder="1" applyAlignment="1">
      <alignment horizontal="right" vertical="center"/>
    </xf>
    <xf numFmtId="0" fontId="8" fillId="2" borderId="32" xfId="16" applyFont="1" applyFill="1" applyBorder="1" applyAlignment="1" applyProtection="1">
      <alignment horizontal="center" vertical="center"/>
    </xf>
    <xf numFmtId="0" fontId="8" fillId="12" borderId="32" xfId="16" applyFont="1" applyFill="1" applyBorder="1" applyAlignment="1" applyProtection="1">
      <alignment horizontal="center" vertical="center"/>
    </xf>
    <xf numFmtId="0" fontId="8" fillId="19" borderId="32" xfId="16" applyFont="1" applyFill="1" applyBorder="1" applyAlignment="1" applyProtection="1">
      <alignment horizontal="center" vertical="center"/>
    </xf>
    <xf numFmtId="182" fontId="21" fillId="0" borderId="13" xfId="9" applyNumberFormat="1" applyFont="1" applyFill="1" applyBorder="1" applyAlignment="1" applyProtection="1">
      <alignment vertical="center"/>
    </xf>
    <xf numFmtId="182" fontId="26" fillId="0" borderId="13" xfId="9" applyNumberFormat="1" applyFont="1" applyFill="1" applyBorder="1" applyAlignment="1" applyProtection="1">
      <alignment vertical="center"/>
    </xf>
    <xf numFmtId="9" fontId="22" fillId="0" borderId="0" xfId="1" applyFont="1" applyBorder="1" applyAlignment="1" applyProtection="1">
      <alignment horizontal="right" vertical="center"/>
    </xf>
    <xf numFmtId="9" fontId="19" fillId="0" borderId="0" xfId="1" applyFont="1" applyBorder="1" applyAlignment="1" applyProtection="1">
      <alignment horizontal="right" vertical="center"/>
    </xf>
    <xf numFmtId="182" fontId="30" fillId="0" borderId="13" xfId="9" applyNumberFormat="1" applyFont="1" applyFill="1" applyBorder="1" applyAlignment="1" applyProtection="1">
      <alignment vertical="center"/>
    </xf>
    <xf numFmtId="175" fontId="19" fillId="0" borderId="13" xfId="9" applyNumberFormat="1" applyFont="1" applyFill="1" applyBorder="1" applyAlignment="1" applyProtection="1">
      <alignment vertical="center"/>
    </xf>
    <xf numFmtId="175" fontId="18" fillId="0" borderId="13" xfId="9" applyNumberFormat="1" applyFont="1" applyFill="1" applyBorder="1" applyAlignment="1" applyProtection="1">
      <alignment vertical="center"/>
    </xf>
    <xf numFmtId="180" fontId="8" fillId="11" borderId="1" xfId="16" applyNumberFormat="1" applyFont="1" applyFill="1" applyBorder="1" applyAlignment="1" applyProtection="1">
      <alignment horizontal="right" vertical="center" indent="1"/>
    </xf>
    <xf numFmtId="176" fontId="8" fillId="12" borderId="1" xfId="16" applyNumberFormat="1" applyFont="1" applyFill="1" applyBorder="1" applyAlignment="1" applyProtection="1">
      <alignment horizontal="center" vertical="center"/>
    </xf>
    <xf numFmtId="176" fontId="8" fillId="19" borderId="1" xfId="16" applyNumberFormat="1" applyFont="1" applyFill="1" applyBorder="1" applyAlignment="1" applyProtection="1">
      <alignment horizontal="center" vertical="center"/>
    </xf>
    <xf numFmtId="0" fontId="9" fillId="0" borderId="0" xfId="2" applyAlignment="1" applyProtection="1"/>
    <xf numFmtId="0" fontId="27" fillId="0" borderId="0" xfId="2" applyFont="1" applyAlignment="1" applyProtection="1"/>
    <xf numFmtId="0" fontId="27" fillId="0" borderId="33" xfId="2" applyFont="1" applyBorder="1" applyAlignment="1" applyProtection="1">
      <alignment horizontal="center"/>
    </xf>
    <xf numFmtId="178" fontId="0" fillId="9" borderId="0" xfId="9" applyNumberFormat="1" applyFont="1" applyFill="1" applyAlignment="1" applyProtection="1">
      <alignment vertical="center"/>
    </xf>
    <xf numFmtId="178" fontId="0" fillId="2" borderId="0" xfId="9" applyNumberFormat="1" applyFont="1" applyFill="1" applyAlignment="1" applyProtection="1">
      <alignment vertical="center"/>
    </xf>
    <xf numFmtId="178" fontId="0" fillId="0" borderId="0" xfId="9" applyNumberFormat="1" applyFont="1" applyAlignment="1" applyProtection="1">
      <alignment vertical="center"/>
    </xf>
    <xf numFmtId="0" fontId="8" fillId="11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27" fillId="0" borderId="33" xfId="2" applyFont="1" applyBorder="1" applyAlignment="1">
      <alignment horizontal="center"/>
    </xf>
    <xf numFmtId="0" fontId="33" fillId="24" borderId="0" xfId="0" applyFont="1" applyFill="1" applyBorder="1" applyAlignment="1">
      <alignment horizontal="center" vertical="center"/>
    </xf>
    <xf numFmtId="171" fontId="25" fillId="11" borderId="1" xfId="0" applyNumberFormat="1" applyFont="1" applyFill="1" applyBorder="1" applyAlignment="1">
      <alignment horizontal="center" vertical="center"/>
    </xf>
    <xf numFmtId="171" fontId="25" fillId="2" borderId="1" xfId="0" applyNumberFormat="1" applyFont="1" applyFill="1" applyBorder="1" applyAlignment="1">
      <alignment horizontal="center" vertical="center"/>
    </xf>
    <xf numFmtId="0" fontId="27" fillId="0" borderId="0" xfId="2" applyFont="1" applyBorder="1" applyAlignment="1" applyProtection="1">
      <alignment horizontal="center"/>
    </xf>
    <xf numFmtId="0" fontId="8" fillId="11" borderId="34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25" fillId="11" borderId="36" xfId="0" applyFont="1" applyFill="1" applyBorder="1" applyAlignment="1">
      <alignment horizontal="center" vertical="center"/>
    </xf>
    <xf numFmtId="0" fontId="25" fillId="2" borderId="37" xfId="0" applyFont="1" applyFill="1" applyBorder="1" applyAlignment="1">
      <alignment horizontal="center" vertical="center"/>
    </xf>
    <xf numFmtId="0" fontId="32" fillId="21" borderId="1" xfId="0" applyFont="1" applyFill="1" applyBorder="1" applyAlignment="1">
      <alignment horizontal="center" vertical="center"/>
    </xf>
    <xf numFmtId="0" fontId="32" fillId="21" borderId="36" xfId="0" applyFont="1" applyFill="1" applyBorder="1" applyAlignment="1">
      <alignment horizontal="center" vertical="center"/>
    </xf>
    <xf numFmtId="0" fontId="32" fillId="21" borderId="37" xfId="0" applyFont="1" applyFill="1" applyBorder="1" applyAlignment="1">
      <alignment horizontal="center" vertical="center"/>
    </xf>
    <xf numFmtId="0" fontId="32" fillId="22" borderId="1" xfId="0" applyFont="1" applyFill="1" applyBorder="1" applyAlignment="1">
      <alignment horizontal="center" vertical="center"/>
    </xf>
    <xf numFmtId="0" fontId="32" fillId="22" borderId="36" xfId="0" applyFont="1" applyFill="1" applyBorder="1" applyAlignment="1">
      <alignment horizontal="center" vertical="center"/>
    </xf>
    <xf numFmtId="0" fontId="32" fillId="22" borderId="37" xfId="0" applyFont="1" applyFill="1" applyBorder="1" applyAlignment="1">
      <alignment horizontal="center" vertical="center"/>
    </xf>
    <xf numFmtId="0" fontId="32" fillId="20" borderId="1" xfId="0" applyFont="1" applyFill="1" applyBorder="1" applyAlignment="1">
      <alignment horizontal="center" vertical="center"/>
    </xf>
    <xf numFmtId="0" fontId="32" fillId="20" borderId="36" xfId="0" applyFont="1" applyFill="1" applyBorder="1" applyAlignment="1">
      <alignment horizontal="center" vertical="center"/>
    </xf>
    <xf numFmtId="0" fontId="32" fillId="20" borderId="37" xfId="0" applyFont="1" applyFill="1" applyBorder="1" applyAlignment="1">
      <alignment horizontal="center" vertical="center"/>
    </xf>
    <xf numFmtId="0" fontId="32" fillId="23" borderId="1" xfId="0" applyFont="1" applyFill="1" applyBorder="1" applyAlignment="1">
      <alignment horizontal="center" vertical="center"/>
    </xf>
    <xf numFmtId="0" fontId="32" fillId="23" borderId="36" xfId="0" applyFont="1" applyFill="1" applyBorder="1" applyAlignment="1">
      <alignment horizontal="center" vertical="center"/>
    </xf>
    <xf numFmtId="0" fontId="32" fillId="23" borderId="37" xfId="0" applyFont="1" applyFill="1" applyBorder="1" applyAlignment="1">
      <alignment horizontal="center" vertical="center"/>
    </xf>
    <xf numFmtId="170" fontId="25" fillId="19" borderId="1" xfId="0" applyNumberFormat="1" applyFont="1" applyFill="1" applyBorder="1" applyAlignment="1">
      <alignment horizontal="center" vertical="center"/>
    </xf>
    <xf numFmtId="170" fontId="25" fillId="12" borderId="1" xfId="0" applyNumberFormat="1" applyFont="1" applyFill="1" applyBorder="1" applyAlignment="1">
      <alignment horizontal="center" vertical="center"/>
    </xf>
    <xf numFmtId="178" fontId="34" fillId="0" borderId="0" xfId="9" applyNumberFormat="1" applyFont="1" applyAlignment="1" applyProtection="1">
      <alignment vertical="center"/>
    </xf>
    <xf numFmtId="170" fontId="25" fillId="11" borderId="1" xfId="0" applyNumberFormat="1" applyFont="1" applyFill="1" applyBorder="1" applyAlignment="1">
      <alignment horizontal="center" vertical="center"/>
    </xf>
    <xf numFmtId="170" fontId="25" fillId="2" borderId="1" xfId="0" applyNumberFormat="1" applyFont="1" applyFill="1" applyBorder="1" applyAlignment="1">
      <alignment horizontal="center" vertical="center"/>
    </xf>
    <xf numFmtId="0" fontId="35" fillId="0" borderId="21" xfId="0" applyFont="1" applyBorder="1" applyAlignment="1">
      <alignment horizontal="left" vertical="center" indent="1"/>
    </xf>
    <xf numFmtId="179" fontId="35" fillId="0" borderId="13" xfId="15" applyNumberFormat="1" applyFont="1" applyFill="1" applyBorder="1" applyAlignment="1" applyProtection="1">
      <alignment vertical="center"/>
      <protection locked="0"/>
    </xf>
    <xf numFmtId="0" fontId="35" fillId="0" borderId="0" xfId="0" applyFont="1">
      <alignment vertical="center"/>
    </xf>
    <xf numFmtId="170" fontId="35" fillId="0" borderId="13" xfId="0" applyNumberFormat="1" applyFont="1" applyFill="1" applyBorder="1" applyProtection="1">
      <alignment vertical="center"/>
      <protection locked="0"/>
    </xf>
    <xf numFmtId="0" fontId="35" fillId="0" borderId="0" xfId="0" applyFont="1" applyBorder="1" applyAlignment="1">
      <alignment horizontal="left" vertical="center" indent="1"/>
    </xf>
    <xf numFmtId="1" fontId="35" fillId="0" borderId="13" xfId="0" applyNumberFormat="1" applyFont="1" applyFill="1" applyBorder="1" applyProtection="1">
      <alignment vertical="center"/>
      <protection locked="0"/>
    </xf>
    <xf numFmtId="3" fontId="35" fillId="0" borderId="13" xfId="0" applyNumberFormat="1" applyFont="1" applyFill="1" applyBorder="1" applyProtection="1">
      <alignment vertical="center"/>
      <protection locked="0"/>
    </xf>
    <xf numFmtId="3" fontId="35" fillId="0" borderId="13" xfId="0" applyNumberFormat="1" applyFont="1" applyFill="1" applyBorder="1" applyAlignment="1" applyProtection="1">
      <alignment horizontal="right" vertical="center"/>
      <protection locked="0"/>
    </xf>
    <xf numFmtId="183" fontId="35" fillId="0" borderId="13" xfId="15" applyNumberFormat="1" applyFont="1" applyFill="1" applyBorder="1" applyAlignment="1" applyProtection="1">
      <alignment horizontal="right" vertical="center"/>
      <protection locked="0"/>
    </xf>
    <xf numFmtId="9" fontId="35" fillId="0" borderId="13" xfId="1" applyFont="1" applyFill="1" applyBorder="1" applyAlignment="1" applyProtection="1">
      <alignment vertical="center"/>
      <protection locked="0"/>
    </xf>
    <xf numFmtId="3" fontId="35" fillId="0" borderId="13" xfId="0" applyNumberFormat="1" applyFont="1" applyFill="1" applyBorder="1">
      <alignment vertical="center"/>
    </xf>
    <xf numFmtId="182" fontId="35" fillId="0" borderId="13" xfId="9" applyNumberFormat="1" applyFont="1" applyFill="1" applyBorder="1" applyAlignment="1" applyProtection="1">
      <alignment vertical="center"/>
      <protection locked="0"/>
    </xf>
    <xf numFmtId="9" fontId="35" fillId="0" borderId="0" xfId="1" applyFont="1" applyFill="1" applyBorder="1" applyAlignment="1" applyProtection="1">
      <alignment vertical="center"/>
      <protection locked="0"/>
    </xf>
    <xf numFmtId="181" fontId="35" fillId="0" borderId="13" xfId="0" applyNumberFormat="1" applyFont="1" applyFill="1" applyBorder="1">
      <alignment vertical="center"/>
    </xf>
    <xf numFmtId="171" fontId="35" fillId="0" borderId="13" xfId="0" applyNumberFormat="1" applyFont="1" applyFill="1" applyBorder="1">
      <alignment vertical="center"/>
    </xf>
    <xf numFmtId="174" fontId="35" fillId="0" borderId="13" xfId="9" applyNumberFormat="1" applyFont="1" applyFill="1" applyBorder="1" applyAlignment="1" applyProtection="1">
      <alignment vertical="center"/>
    </xf>
    <xf numFmtId="173" fontId="35" fillId="0" borderId="0" xfId="0" applyNumberFormat="1" applyFont="1" applyBorder="1" applyAlignment="1">
      <alignment horizontal="right" vertical="center"/>
    </xf>
    <xf numFmtId="184" fontId="35" fillId="0" borderId="0" xfId="0" applyNumberFormat="1" applyFont="1" applyBorder="1" applyAlignment="1">
      <alignment horizontal="right" vertical="center"/>
    </xf>
    <xf numFmtId="179" fontId="35" fillId="0" borderId="13" xfId="15" applyNumberFormat="1" applyFont="1" applyFill="1" applyBorder="1" applyAlignment="1" applyProtection="1">
      <alignment horizontal="right" vertical="center"/>
      <protection locked="0"/>
    </xf>
    <xf numFmtId="0" fontId="36" fillId="0" borderId="0" xfId="0" applyFont="1" applyBorder="1" applyAlignment="1">
      <alignment horizontal="left" vertical="center" indent="1"/>
    </xf>
    <xf numFmtId="182" fontId="35" fillId="0" borderId="13" xfId="9" applyNumberFormat="1" applyFont="1" applyFill="1" applyBorder="1" applyAlignment="1" applyProtection="1">
      <alignment vertical="center"/>
    </xf>
    <xf numFmtId="9" fontId="36" fillId="0" borderId="0" xfId="1" applyFont="1" applyBorder="1" applyAlignment="1" applyProtection="1">
      <alignment horizontal="right" vertical="center"/>
    </xf>
    <xf numFmtId="174" fontId="36" fillId="0" borderId="13" xfId="9" applyNumberFormat="1" applyFont="1" applyFill="1" applyBorder="1" applyAlignment="1" applyProtection="1">
      <alignment vertical="center"/>
    </xf>
    <xf numFmtId="174" fontId="36" fillId="0" borderId="13" xfId="9" applyNumberFormat="1" applyFont="1" applyFill="1" applyBorder="1" applyAlignment="1" applyProtection="1">
      <alignment vertical="center"/>
      <protection locked="0"/>
    </xf>
    <xf numFmtId="182" fontId="36" fillId="0" borderId="13" xfId="9" applyNumberFormat="1" applyFont="1" applyFill="1" applyBorder="1" applyAlignment="1" applyProtection="1">
      <alignment vertical="center"/>
      <protection locked="0"/>
    </xf>
    <xf numFmtId="177" fontId="35" fillId="0" borderId="0" xfId="0" applyNumberFormat="1" applyFont="1">
      <alignment vertical="center"/>
    </xf>
    <xf numFmtId="172" fontId="35" fillId="0" borderId="13" xfId="9" applyNumberFormat="1" applyFont="1" applyFill="1" applyBorder="1" applyAlignment="1" applyProtection="1">
      <alignment vertical="center"/>
    </xf>
    <xf numFmtId="172" fontId="35" fillId="0" borderId="13" xfId="9" applyNumberFormat="1" applyFont="1" applyFill="1" applyBorder="1" applyAlignment="1" applyProtection="1">
      <alignment vertical="center"/>
      <protection locked="0"/>
    </xf>
    <xf numFmtId="180" fontId="36" fillId="0" borderId="13" xfId="9" applyNumberFormat="1" applyFont="1" applyFill="1" applyBorder="1" applyAlignment="1" applyProtection="1">
      <alignment horizontal="right" vertical="center" indent="1"/>
    </xf>
    <xf numFmtId="175" fontId="36" fillId="0" borderId="13" xfId="9" applyNumberFormat="1" applyFont="1" applyFill="1" applyBorder="1" applyAlignment="1" applyProtection="1">
      <alignment vertical="center"/>
    </xf>
    <xf numFmtId="180" fontId="35" fillId="0" borderId="13" xfId="9" applyNumberFormat="1" applyFont="1" applyFill="1" applyBorder="1" applyAlignment="1" applyProtection="1">
      <alignment horizontal="right" vertical="center" indent="1"/>
    </xf>
    <xf numFmtId="175" fontId="35" fillId="0" borderId="13" xfId="9" applyNumberFormat="1" applyFont="1" applyFill="1" applyBorder="1" applyAlignment="1" applyProtection="1">
      <alignment vertical="center"/>
    </xf>
    <xf numFmtId="179" fontId="35" fillId="0" borderId="13" xfId="15" applyNumberFormat="1" applyFont="1" applyFill="1" applyBorder="1" applyAlignment="1" applyProtection="1">
      <alignment horizontal="right" vertical="center"/>
    </xf>
    <xf numFmtId="179" fontId="35" fillId="0" borderId="13" xfId="15" applyNumberFormat="1" applyFont="1" applyFill="1" applyBorder="1" applyAlignment="1" applyProtection="1">
      <alignment vertical="center"/>
    </xf>
    <xf numFmtId="0" fontId="35" fillId="0" borderId="0" xfId="23" applyFont="1" applyAlignment="1">
      <alignment vertical="center"/>
    </xf>
    <xf numFmtId="181" fontId="35" fillId="0" borderId="13" xfId="23" applyNumberFormat="1" applyFont="1" applyBorder="1" applyAlignment="1">
      <alignment vertical="center"/>
    </xf>
    <xf numFmtId="0" fontId="1" fillId="0" borderId="0" xfId="23" applyAlignment="1">
      <alignment vertical="center"/>
    </xf>
    <xf numFmtId="0" fontId="1" fillId="0" borderId="0" xfId="23" applyAlignment="1">
      <alignment horizontal="left" vertical="center" indent="1"/>
    </xf>
    <xf numFmtId="171" fontId="35" fillId="0" borderId="13" xfId="23" applyNumberFormat="1" applyFont="1" applyBorder="1" applyAlignment="1">
      <alignment vertical="center"/>
    </xf>
    <xf numFmtId="175" fontId="35" fillId="0" borderId="13" xfId="24" applyNumberFormat="1" applyFont="1" applyFill="1" applyBorder="1" applyAlignment="1" applyProtection="1">
      <alignment vertical="center"/>
    </xf>
    <xf numFmtId="179" fontId="35" fillId="0" borderId="38" xfId="15" applyNumberFormat="1" applyFont="1" applyFill="1" applyBorder="1" applyAlignment="1" applyProtection="1">
      <alignment vertical="center"/>
      <protection locked="0"/>
    </xf>
    <xf numFmtId="179" fontId="35" fillId="0" borderId="39" xfId="15" applyNumberFormat="1" applyFont="1" applyFill="1" applyBorder="1" applyAlignment="1" applyProtection="1">
      <alignment vertical="center"/>
      <protection locked="0"/>
    </xf>
    <xf numFmtId="0" fontId="35" fillId="0" borderId="0" xfId="0" applyFont="1" applyAlignment="1">
      <alignment horizontal="left" vertical="center" indent="1"/>
    </xf>
    <xf numFmtId="170" fontId="35" fillId="0" borderId="38" xfId="0" applyNumberFormat="1" applyFont="1" applyFill="1" applyBorder="1" applyProtection="1">
      <alignment vertical="center"/>
      <protection locked="0"/>
    </xf>
    <xf numFmtId="170" fontId="35" fillId="0" borderId="39" xfId="0" applyNumberFormat="1" applyFont="1" applyFill="1" applyBorder="1" applyProtection="1">
      <alignment vertical="center"/>
      <protection locked="0"/>
    </xf>
    <xf numFmtId="1" fontId="35" fillId="0" borderId="38" xfId="0" applyNumberFormat="1" applyFont="1" applyFill="1" applyBorder="1" applyProtection="1">
      <alignment vertical="center"/>
      <protection locked="0"/>
    </xf>
    <xf numFmtId="1" fontId="35" fillId="0" borderId="39" xfId="0" applyNumberFormat="1" applyFont="1" applyFill="1" applyBorder="1" applyProtection="1">
      <alignment vertical="center"/>
      <protection locked="0"/>
    </xf>
    <xf numFmtId="3" fontId="35" fillId="0" borderId="38" xfId="0" applyNumberFormat="1" applyFont="1" applyFill="1" applyBorder="1" applyProtection="1">
      <alignment vertical="center"/>
      <protection locked="0"/>
    </xf>
    <xf numFmtId="3" fontId="35" fillId="0" borderId="39" xfId="0" applyNumberFormat="1" applyFont="1" applyFill="1" applyBorder="1" applyProtection="1">
      <alignment vertical="center"/>
      <protection locked="0"/>
    </xf>
    <xf numFmtId="3" fontId="35" fillId="0" borderId="38" xfId="0" applyNumberFormat="1" applyFont="1" applyFill="1" applyBorder="1" applyAlignment="1" applyProtection="1">
      <alignment horizontal="right" vertical="center"/>
      <protection locked="0"/>
    </xf>
    <xf numFmtId="3" fontId="35" fillId="0" borderId="39" xfId="0" applyNumberFormat="1" applyFont="1" applyFill="1" applyBorder="1" applyAlignment="1" applyProtection="1">
      <alignment horizontal="right" vertical="center"/>
      <protection locked="0"/>
    </xf>
    <xf numFmtId="9" fontId="35" fillId="0" borderId="38" xfId="1" applyFont="1" applyFill="1" applyBorder="1" applyAlignment="1" applyProtection="1">
      <alignment vertical="center"/>
      <protection locked="0"/>
    </xf>
    <xf numFmtId="9" fontId="35" fillId="0" borderId="39" xfId="1" applyFont="1" applyFill="1" applyBorder="1" applyAlignment="1" applyProtection="1">
      <alignment vertical="center"/>
      <protection locked="0"/>
    </xf>
    <xf numFmtId="182" fontId="35" fillId="0" borderId="38" xfId="9" applyNumberFormat="1" applyFont="1" applyFill="1" applyBorder="1" applyAlignment="1" applyProtection="1">
      <alignment vertical="center"/>
      <protection locked="0"/>
    </xf>
    <xf numFmtId="182" fontId="35" fillId="0" borderId="39" xfId="9" applyNumberFormat="1" applyFont="1" applyFill="1" applyBorder="1" applyAlignment="1" applyProtection="1">
      <alignment vertical="center"/>
      <protection locked="0"/>
    </xf>
    <xf numFmtId="9" fontId="35" fillId="0" borderId="40" xfId="1" applyFont="1" applyFill="1" applyBorder="1" applyAlignment="1" applyProtection="1">
      <alignment vertical="center"/>
      <protection locked="0"/>
    </xf>
    <xf numFmtId="9" fontId="35" fillId="0" borderId="41" xfId="1" applyFont="1" applyFill="1" applyBorder="1" applyAlignment="1" applyProtection="1">
      <alignment vertical="center"/>
      <protection locked="0"/>
    </xf>
    <xf numFmtId="182" fontId="35" fillId="0" borderId="38" xfId="9" applyNumberFormat="1" applyFont="1" applyFill="1" applyBorder="1" applyAlignment="1" applyProtection="1">
      <alignment vertical="center"/>
    </xf>
    <xf numFmtId="174" fontId="35" fillId="0" borderId="39" xfId="9" applyNumberFormat="1" applyFont="1" applyFill="1" applyBorder="1" applyAlignment="1" applyProtection="1">
      <alignment vertical="center"/>
    </xf>
    <xf numFmtId="173" fontId="35" fillId="0" borderId="40" xfId="0" applyNumberFormat="1" applyFont="1" applyBorder="1" applyAlignment="1">
      <alignment horizontal="right" vertical="center"/>
    </xf>
    <xf numFmtId="173" fontId="35" fillId="0" borderId="41" xfId="0" applyNumberFormat="1" applyFont="1" applyBorder="1" applyAlignment="1">
      <alignment horizontal="right" vertical="center"/>
    </xf>
    <xf numFmtId="184" fontId="35" fillId="0" borderId="41" xfId="0" applyNumberFormat="1" applyFont="1" applyBorder="1" applyAlignment="1">
      <alignment horizontal="right" vertical="center"/>
    </xf>
    <xf numFmtId="179" fontId="35" fillId="0" borderId="38" xfId="15" applyNumberFormat="1" applyFont="1" applyFill="1" applyBorder="1" applyAlignment="1" applyProtection="1">
      <alignment horizontal="right" vertical="center"/>
    </xf>
    <xf numFmtId="179" fontId="35" fillId="0" borderId="39" xfId="15" applyNumberFormat="1" applyFont="1" applyFill="1" applyBorder="1" applyAlignment="1" applyProtection="1">
      <alignment vertical="center"/>
    </xf>
    <xf numFmtId="174" fontId="35" fillId="0" borderId="38" xfId="9" applyNumberFormat="1" applyFont="1" applyFill="1" applyBorder="1" applyAlignment="1" applyProtection="1">
      <alignment vertical="center"/>
    </xf>
    <xf numFmtId="182" fontId="35" fillId="0" borderId="39" xfId="9" applyNumberFormat="1" applyFont="1" applyFill="1" applyBorder="1" applyAlignment="1" applyProtection="1">
      <alignment vertical="center"/>
    </xf>
    <xf numFmtId="9" fontId="36" fillId="0" borderId="40" xfId="1" applyFont="1" applyBorder="1" applyAlignment="1" applyProtection="1">
      <alignment horizontal="right" vertical="center"/>
    </xf>
    <xf numFmtId="9" fontId="36" fillId="0" borderId="41" xfId="1" applyFont="1" applyBorder="1" applyAlignment="1" applyProtection="1">
      <alignment horizontal="right" vertical="center"/>
    </xf>
    <xf numFmtId="174" fontId="36" fillId="0" borderId="38" xfId="9" applyNumberFormat="1" applyFont="1" applyFill="1" applyBorder="1" applyAlignment="1" applyProtection="1">
      <alignment vertical="center"/>
    </xf>
    <xf numFmtId="174" fontId="36" fillId="0" borderId="39" xfId="9" applyNumberFormat="1" applyFont="1" applyFill="1" applyBorder="1" applyAlignment="1" applyProtection="1">
      <alignment vertical="center"/>
      <protection locked="0"/>
    </xf>
    <xf numFmtId="172" fontId="35" fillId="0" borderId="38" xfId="9" applyNumberFormat="1" applyFont="1" applyFill="1" applyBorder="1" applyAlignment="1" applyProtection="1">
      <alignment vertical="center"/>
    </xf>
    <xf numFmtId="172" fontId="35" fillId="0" borderId="39" xfId="9" applyNumberFormat="1" applyFont="1" applyFill="1" applyBorder="1" applyAlignment="1" applyProtection="1">
      <alignment vertical="center"/>
      <protection locked="0"/>
    </xf>
    <xf numFmtId="180" fontId="36" fillId="0" borderId="38" xfId="9" applyNumberFormat="1" applyFont="1" applyFill="1" applyBorder="1" applyAlignment="1" applyProtection="1">
      <alignment horizontal="right" vertical="center" indent="1"/>
    </xf>
    <xf numFmtId="175" fontId="36" fillId="0" borderId="39" xfId="9" applyNumberFormat="1" applyFont="1" applyFill="1" applyBorder="1" applyAlignment="1" applyProtection="1">
      <alignment vertical="center"/>
    </xf>
    <xf numFmtId="180" fontId="35" fillId="0" borderId="38" xfId="9" applyNumberFormat="1" applyFont="1" applyFill="1" applyBorder="1" applyAlignment="1" applyProtection="1">
      <alignment horizontal="right" vertical="center" indent="1"/>
    </xf>
    <xf numFmtId="175" fontId="35" fillId="0" borderId="39" xfId="9" applyNumberFormat="1" applyFont="1" applyFill="1" applyBorder="1" applyAlignment="1" applyProtection="1">
      <alignment vertical="center"/>
    </xf>
    <xf numFmtId="0" fontId="36" fillId="0" borderId="0" xfId="0" applyFont="1">
      <alignment vertical="center"/>
    </xf>
    <xf numFmtId="181" fontId="35" fillId="0" borderId="38" xfId="23" applyNumberFormat="1" applyFont="1" applyBorder="1" applyAlignment="1">
      <alignment vertical="center"/>
    </xf>
    <xf numFmtId="171" fontId="35" fillId="0" borderId="38" xfId="23" applyNumberFormat="1" applyFont="1" applyBorder="1" applyAlignment="1">
      <alignment vertical="center"/>
    </xf>
    <xf numFmtId="182" fontId="36" fillId="0" borderId="39" xfId="9" applyNumberFormat="1" applyFont="1" applyFill="1" applyBorder="1" applyAlignment="1" applyProtection="1">
      <alignment vertical="center"/>
    </xf>
    <xf numFmtId="185" fontId="36" fillId="0" borderId="0" xfId="1" applyNumberFormat="1" applyFont="1" applyBorder="1" applyAlignment="1" applyProtection="1">
      <alignment horizontal="right" vertical="center"/>
    </xf>
    <xf numFmtId="0" fontId="29" fillId="7" borderId="0" xfId="14" applyFont="1" applyAlignment="1">
      <alignment horizontal="center" vertical="center" wrapText="1"/>
    </xf>
    <xf numFmtId="180" fontId="8" fillId="11" borderId="42" xfId="16" applyNumberFormat="1" applyFont="1" applyFill="1" applyBorder="1" applyAlignment="1" applyProtection="1">
      <alignment horizontal="right" vertical="center" indent="1"/>
    </xf>
    <xf numFmtId="186" fontId="35" fillId="0" borderId="39" xfId="9" applyNumberFormat="1" applyFont="1" applyFill="1" applyBorder="1" applyAlignment="1" applyProtection="1">
      <alignment vertical="center"/>
    </xf>
    <xf numFmtId="186" fontId="36" fillId="0" borderId="39" xfId="9" applyNumberFormat="1" applyFont="1" applyFill="1" applyBorder="1" applyAlignment="1" applyProtection="1">
      <alignment vertical="center"/>
    </xf>
    <xf numFmtId="170" fontId="8" fillId="11" borderId="1" xfId="0" applyNumberFormat="1" applyFont="1" applyFill="1" applyBorder="1" applyAlignment="1">
      <alignment horizontal="center" vertical="center"/>
    </xf>
    <xf numFmtId="0" fontId="9" fillId="0" borderId="0" xfId="2" applyAlignment="1" applyProtection="1">
      <alignment horizontal="left"/>
    </xf>
    <xf numFmtId="0" fontId="27" fillId="0" borderId="33" xfId="2" applyFont="1" applyBorder="1" applyAlignment="1" applyProtection="1">
      <alignment horizontal="left"/>
    </xf>
    <xf numFmtId="171" fontId="35" fillId="0" borderId="45" xfId="23" applyNumberFormat="1" applyFont="1" applyBorder="1" applyAlignment="1">
      <alignment vertical="center"/>
    </xf>
    <xf numFmtId="171" fontId="35" fillId="0" borderId="46" xfId="23" applyNumberFormat="1" applyFont="1" applyBorder="1" applyAlignment="1">
      <alignment vertical="center"/>
    </xf>
    <xf numFmtId="171" fontId="35" fillId="0" borderId="47" xfId="23" applyNumberFormat="1" applyFont="1" applyBorder="1" applyAlignment="1">
      <alignment vertical="center"/>
    </xf>
    <xf numFmtId="181" fontId="35" fillId="0" borderId="39" xfId="0" applyNumberFormat="1" applyFont="1" applyFill="1" applyBorder="1">
      <alignment vertical="center"/>
    </xf>
    <xf numFmtId="181" fontId="35" fillId="0" borderId="39" xfId="23" applyNumberFormat="1" applyFont="1" applyBorder="1" applyAlignment="1">
      <alignment vertical="center"/>
    </xf>
    <xf numFmtId="171" fontId="35" fillId="0" borderId="48" xfId="23" applyNumberFormat="1" applyFont="1" applyBorder="1" applyAlignment="1">
      <alignment vertical="center"/>
    </xf>
    <xf numFmtId="171" fontId="35" fillId="0" borderId="39" xfId="23" applyNumberFormat="1" applyFont="1" applyBorder="1" applyAlignment="1">
      <alignment vertical="center"/>
    </xf>
    <xf numFmtId="171" fontId="35" fillId="0" borderId="37" xfId="23" applyNumberFormat="1" applyFont="1" applyBorder="1" applyAlignment="1">
      <alignment vertical="center"/>
    </xf>
    <xf numFmtId="173" fontId="35" fillId="0" borderId="49" xfId="0" applyNumberFormat="1" applyFont="1" applyBorder="1" applyAlignment="1">
      <alignment horizontal="right" vertical="center"/>
    </xf>
    <xf numFmtId="173" fontId="35" fillId="0" borderId="21" xfId="0" applyNumberFormat="1" applyFont="1" applyBorder="1" applyAlignment="1">
      <alignment horizontal="right" vertical="center"/>
    </xf>
    <xf numFmtId="0" fontId="25" fillId="11" borderId="1" xfId="0" applyFont="1" applyFill="1" applyBorder="1" applyAlignment="1" applyProtection="1">
      <alignment horizontal="center" vertical="center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187" fontId="8" fillId="2" borderId="1" xfId="16" applyNumberFormat="1" applyFont="1" applyFill="1" applyBorder="1" applyAlignment="1" applyProtection="1">
      <alignment horizontal="center" vertical="center"/>
    </xf>
    <xf numFmtId="187" fontId="8" fillId="12" borderId="1" xfId="16" applyNumberFormat="1" applyFont="1" applyFill="1" applyBorder="1" applyAlignment="1" applyProtection="1">
      <alignment horizontal="center" vertical="center"/>
    </xf>
    <xf numFmtId="187" fontId="8" fillId="19" borderId="1" xfId="16" applyNumberFormat="1" applyFont="1" applyFill="1" applyBorder="1" applyAlignment="1" applyProtection="1">
      <alignment horizontal="center" vertical="center"/>
    </xf>
    <xf numFmtId="187" fontId="8" fillId="2" borderId="43" xfId="16" applyNumberFormat="1" applyFont="1" applyFill="1" applyBorder="1" applyAlignment="1" applyProtection="1">
      <alignment horizontal="center" vertical="center"/>
    </xf>
    <xf numFmtId="0" fontId="28" fillId="3" borderId="0" xfId="10" applyFont="1" applyAlignment="1" applyProtection="1">
      <alignment horizontal="center" vertical="center" textRotation="90" wrapText="1"/>
    </xf>
    <xf numFmtId="0" fontId="29" fillId="7" borderId="0" xfId="14" applyFont="1" applyAlignment="1" applyProtection="1">
      <alignment horizontal="center" vertical="center" textRotation="90" wrapText="1"/>
    </xf>
    <xf numFmtId="0" fontId="32" fillId="20" borderId="21" xfId="0" applyFont="1" applyFill="1" applyBorder="1" applyAlignment="1">
      <alignment horizontal="center" vertical="center"/>
    </xf>
    <xf numFmtId="0" fontId="32" fillId="20" borderId="0" xfId="0" applyFont="1" applyFill="1" applyBorder="1" applyAlignment="1">
      <alignment horizontal="center" vertical="center"/>
    </xf>
    <xf numFmtId="0" fontId="9" fillId="0" borderId="0" xfId="2" applyAlignment="1" applyProtection="1">
      <alignment horizontal="left"/>
    </xf>
    <xf numFmtId="0" fontId="0" fillId="0" borderId="0" xfId="0" applyAlignment="1">
      <alignment horizontal="left"/>
    </xf>
    <xf numFmtId="0" fontId="27" fillId="0" borderId="33" xfId="2" applyFont="1" applyBorder="1" applyAlignment="1" applyProtection="1">
      <alignment horizontal="left"/>
    </xf>
    <xf numFmtId="0" fontId="0" fillId="0" borderId="33" xfId="0" applyBorder="1" applyAlignment="1">
      <alignment horizontal="left"/>
    </xf>
    <xf numFmtId="0" fontId="33" fillId="20" borderId="0" xfId="0" applyFont="1" applyFill="1" applyBorder="1" applyAlignment="1">
      <alignment horizontal="center" vertical="center"/>
    </xf>
    <xf numFmtId="0" fontId="33" fillId="23" borderId="0" xfId="0" applyFont="1" applyFill="1" applyBorder="1" applyAlignment="1">
      <alignment horizontal="center" vertical="center"/>
    </xf>
    <xf numFmtId="0" fontId="29" fillId="6" borderId="0" xfId="13" applyFont="1" applyAlignment="1" applyProtection="1">
      <alignment horizontal="center" vertical="center" textRotation="90" wrapText="1"/>
    </xf>
    <xf numFmtId="0" fontId="29" fillId="3" borderId="0" xfId="10" applyFont="1" applyAlignment="1" applyProtection="1">
      <alignment horizontal="center" vertical="center" textRotation="90" wrapText="1"/>
    </xf>
    <xf numFmtId="0" fontId="29" fillId="4" borderId="0" xfId="11" applyFont="1" applyAlignment="1" applyProtection="1">
      <alignment horizontal="center" vertical="center" textRotation="90" wrapText="1"/>
    </xf>
    <xf numFmtId="0" fontId="33" fillId="21" borderId="0" xfId="0" applyFont="1" applyFill="1" applyBorder="1" applyAlignment="1">
      <alignment horizontal="center" vertical="center"/>
    </xf>
    <xf numFmtId="0" fontId="29" fillId="5" borderId="0" xfId="12" applyFont="1" applyAlignment="1" applyProtection="1">
      <alignment horizontal="center" vertical="center" textRotation="90" wrapText="1"/>
    </xf>
    <xf numFmtId="0" fontId="33" fillId="22" borderId="0" xfId="0" applyFont="1" applyFill="1" applyBorder="1" applyAlignment="1">
      <alignment horizontal="center" vertical="center"/>
    </xf>
    <xf numFmtId="0" fontId="9" fillId="0" borderId="0" xfId="2" applyAlignment="1" applyProtection="1">
      <alignment horizontal="center"/>
    </xf>
    <xf numFmtId="0" fontId="27" fillId="0" borderId="0" xfId="2" applyFont="1" applyBorder="1" applyAlignment="1" applyProtection="1">
      <alignment horizontal="center"/>
    </xf>
    <xf numFmtId="0" fontId="32" fillId="20" borderId="21" xfId="23" applyFont="1" applyFill="1" applyBorder="1" applyAlignment="1">
      <alignment horizontal="center" vertical="center"/>
    </xf>
    <xf numFmtId="0" fontId="32" fillId="20" borderId="0" xfId="23" applyFont="1" applyFill="1" applyAlignment="1">
      <alignment horizontal="center" vertical="center"/>
    </xf>
    <xf numFmtId="0" fontId="9" fillId="0" borderId="0" xfId="2" applyAlignment="1">
      <alignment horizontal="left"/>
    </xf>
    <xf numFmtId="0" fontId="27" fillId="0" borderId="33" xfId="2" applyFont="1" applyBorder="1" applyAlignment="1">
      <alignment horizontal="left"/>
    </xf>
    <xf numFmtId="0" fontId="29" fillId="5" borderId="0" xfId="12" applyFont="1" applyAlignment="1">
      <alignment horizontal="center" vertical="center" textRotation="90" wrapText="1"/>
    </xf>
    <xf numFmtId="0" fontId="29" fillId="4" borderId="0" xfId="11" applyFont="1" applyAlignment="1">
      <alignment horizontal="center" vertical="center" textRotation="90" wrapText="1"/>
    </xf>
    <xf numFmtId="1" fontId="0" fillId="0" borderId="21" xfId="0" applyNumberForma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1" fontId="0" fillId="0" borderId="44" xfId="0" applyNumberFormat="1" applyFill="1" applyBorder="1" applyAlignment="1">
      <alignment horizontal="center" vertical="center"/>
    </xf>
    <xf numFmtId="0" fontId="32" fillId="21" borderId="33" xfId="0" applyFont="1" applyFill="1" applyBorder="1" applyAlignment="1">
      <alignment horizontal="center" vertical="center"/>
    </xf>
    <xf numFmtId="0" fontId="29" fillId="6" borderId="0" xfId="13" applyFont="1" applyAlignment="1">
      <alignment horizontal="center" vertical="center" textRotation="90" wrapText="1"/>
    </xf>
    <xf numFmtId="0" fontId="29" fillId="3" borderId="0" xfId="10" applyFont="1" applyAlignment="1">
      <alignment horizontal="center" vertical="center" textRotation="90" wrapText="1"/>
    </xf>
    <xf numFmtId="0" fontId="29" fillId="7" borderId="0" xfId="14" applyFont="1" applyAlignment="1">
      <alignment horizontal="center" vertical="center" textRotation="90" wrapText="1"/>
    </xf>
    <xf numFmtId="0" fontId="37" fillId="7" borderId="0" xfId="14" applyFont="1" applyAlignment="1">
      <alignment horizontal="center" vertical="center" wrapText="1"/>
    </xf>
    <xf numFmtId="9" fontId="2" fillId="5" borderId="0" xfId="12" applyNumberFormat="1" applyAlignment="1">
      <alignment horizontal="center" vertical="center" wrapText="1"/>
    </xf>
    <xf numFmtId="0" fontId="1" fillId="14" borderId="0" xfId="18" applyAlignment="1">
      <alignment horizontal="center" vertical="center" wrapText="1"/>
    </xf>
    <xf numFmtId="9" fontId="1" fillId="14" borderId="0" xfId="18" applyNumberFormat="1" applyAlignment="1">
      <alignment horizontal="center" vertical="center" wrapText="1"/>
    </xf>
    <xf numFmtId="9" fontId="2" fillId="3" borderId="0" xfId="10" applyNumberFormat="1" applyAlignment="1">
      <alignment horizontal="center" vertical="center" wrapText="1"/>
    </xf>
    <xf numFmtId="9" fontId="1" fillId="13" borderId="0" xfId="17" applyNumberFormat="1" applyAlignment="1">
      <alignment horizontal="center" vertical="center" wrapText="1"/>
    </xf>
    <xf numFmtId="9" fontId="1" fillId="18" borderId="0" xfId="22" applyNumberFormat="1" applyAlignment="1">
      <alignment horizontal="center" vertical="center" wrapText="1"/>
    </xf>
    <xf numFmtId="0" fontId="2" fillId="3" borderId="0" xfId="10" applyAlignment="1">
      <alignment horizontal="center" vertical="center" wrapText="1"/>
    </xf>
    <xf numFmtId="0" fontId="1" fillId="13" borderId="0" xfId="17" applyAlignment="1">
      <alignment horizontal="center" vertical="center" wrapText="1"/>
    </xf>
    <xf numFmtId="0" fontId="1" fillId="18" borderId="0" xfId="22" applyAlignment="1">
      <alignment horizontal="center" vertical="center" wrapText="1"/>
    </xf>
    <xf numFmtId="0" fontId="2" fillId="5" borderId="0" xfId="12" applyAlignment="1">
      <alignment horizontal="center" vertical="center" wrapText="1"/>
    </xf>
    <xf numFmtId="0" fontId="1" fillId="17" borderId="0" xfId="21" applyAlignment="1">
      <alignment horizontal="center" vertical="center" wrapText="1"/>
    </xf>
    <xf numFmtId="0" fontId="2" fillId="4" borderId="0" xfId="11" applyAlignment="1">
      <alignment horizontal="center" vertical="center" wrapText="1"/>
    </xf>
    <xf numFmtId="0" fontId="1" fillId="15" borderId="0" xfId="19" applyAlignment="1">
      <alignment horizontal="center" vertical="center" wrapText="1"/>
    </xf>
    <xf numFmtId="9" fontId="1" fillId="17" borderId="0" xfId="21" applyNumberFormat="1" applyAlignment="1">
      <alignment horizontal="center" vertical="center" wrapText="1"/>
    </xf>
    <xf numFmtId="9" fontId="1" fillId="16" borderId="0" xfId="20" applyNumberFormat="1" applyAlignment="1">
      <alignment horizontal="center" vertical="center" wrapText="1"/>
    </xf>
    <xf numFmtId="9" fontId="2" fillId="4" borderId="0" xfId="11" applyNumberFormat="1" applyAlignment="1">
      <alignment horizontal="center" vertical="center" wrapText="1"/>
    </xf>
    <xf numFmtId="9" fontId="1" fillId="15" borderId="0" xfId="19" applyNumberFormat="1" applyAlignment="1">
      <alignment horizontal="center" vertical="center" wrapText="1"/>
    </xf>
    <xf numFmtId="0" fontId="1" fillId="16" borderId="0" xfId="20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9" fillId="0" borderId="0" xfId="2" applyAlignment="1">
      <alignment horizontal="center"/>
    </xf>
    <xf numFmtId="0" fontId="27" fillId="0" borderId="0" xfId="2" applyFont="1" applyAlignment="1">
      <alignment horizontal="center"/>
    </xf>
    <xf numFmtId="0" fontId="28" fillId="3" borderId="0" xfId="10" applyFont="1" applyAlignment="1">
      <alignment horizontal="center" vertical="center" textRotation="90" wrapText="1"/>
    </xf>
    <xf numFmtId="0" fontId="8" fillId="10" borderId="32" xfId="16" applyFont="1" applyBorder="1" applyAlignment="1">
      <alignment horizontal="center" vertical="center"/>
    </xf>
    <xf numFmtId="0" fontId="0" fillId="0" borderId="14" xfId="0" applyFill="1" applyBorder="1">
      <alignment vertical="center"/>
    </xf>
    <xf numFmtId="0" fontId="20" fillId="0" borderId="2" xfId="3" applyNumberFormat="1" applyFont="1" applyFill="1" applyAlignment="1">
      <alignment horizontal="center" vertical="center"/>
    </xf>
    <xf numFmtId="9" fontId="14" fillId="0" borderId="10" xfId="7" applyBorder="1">
      <alignment horizontal="left" vertical="center" indent="1"/>
    </xf>
    <xf numFmtId="9" fontId="14" fillId="0" borderId="12" xfId="7" applyBorder="1">
      <alignment horizontal="left" vertical="center" indent="1"/>
    </xf>
    <xf numFmtId="9" fontId="14" fillId="0" borderId="11" xfId="7" applyBorder="1">
      <alignment horizontal="left" vertical="center" indent="1"/>
    </xf>
    <xf numFmtId="169" fontId="12" fillId="0" borderId="26" xfId="6" applyNumberFormat="1" applyBorder="1">
      <alignment horizontal="center" vertical="center"/>
    </xf>
    <xf numFmtId="169" fontId="12" fillId="0" borderId="7" xfId="6" applyNumberFormat="1">
      <alignment horizontal="center" vertical="center"/>
    </xf>
    <xf numFmtId="169" fontId="12" fillId="0" borderId="27" xfId="6" applyNumberFormat="1" applyBorder="1">
      <alignment horizontal="center" vertical="center"/>
    </xf>
    <xf numFmtId="0" fontId="0" fillId="0" borderId="3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17" fillId="2" borderId="29" xfId="5" applyBorder="1">
      <alignment horizontal="center" vertical="center"/>
    </xf>
    <xf numFmtId="0" fontId="17" fillId="2" borderId="30" xfId="5" applyBorder="1">
      <alignment horizontal="center" vertical="center"/>
    </xf>
    <xf numFmtId="0" fontId="17" fillId="2" borderId="31" xfId="5" applyBorder="1">
      <alignment horizontal="center" vertical="center"/>
    </xf>
    <xf numFmtId="0" fontId="8" fillId="2" borderId="1" xfId="0" applyFont="1" applyFill="1" applyBorder="1">
      <alignment vertical="center"/>
    </xf>
    <xf numFmtId="0" fontId="0" fillId="0" borderId="13" xfId="0" applyFill="1" applyBorder="1">
      <alignment vertical="center"/>
    </xf>
  </cellXfs>
  <cellStyles count="25">
    <cellStyle name="20 % - Dekorfärg1" xfId="17" builtinId="30"/>
    <cellStyle name="20 % - Dekorfärg2" xfId="19" builtinId="34"/>
    <cellStyle name="20 % - Dekorfärg3" xfId="21" builtinId="38"/>
    <cellStyle name="40 % - Dekorfärg1" xfId="10" builtinId="31"/>
    <cellStyle name="40 % - Dekorfärg2" xfId="11" builtinId="35"/>
    <cellStyle name="40 % - Dekorfärg3" xfId="12" builtinId="39"/>
    <cellStyle name="40 % - Dekorfärg5" xfId="13" builtinId="47"/>
    <cellStyle name="40 % - Dekorfärg6" xfId="14" builtinId="51"/>
    <cellStyle name="60 % - Dekorfärg1" xfId="18" builtinId="32"/>
    <cellStyle name="60 % - Dekorfärg2" xfId="20" builtinId="36"/>
    <cellStyle name="60 % - Dekorfärg3" xfId="22" builtinId="40"/>
    <cellStyle name="Dekorfärg1" xfId="16" builtinId="29"/>
    <cellStyle name="Key Metric Header" xfId="5" xr:uid="{00000000-0005-0000-0000-00000C000000}"/>
    <cellStyle name="Key Metric Percentage" xfId="7" xr:uid="{00000000-0005-0000-0000-00000D000000}"/>
    <cellStyle name="Key Metric Value" xfId="6" xr:uid="{00000000-0005-0000-0000-00000E000000}"/>
    <cellStyle name="Normal" xfId="0" builtinId="0" customBuiltin="1"/>
    <cellStyle name="Normal 2" xfId="23" xr:uid="{00000000-0005-0000-0000-000011000000}"/>
    <cellStyle name="Procent" xfId="1" builtinId="5"/>
    <cellStyle name="Rubrik" xfId="2" builtinId="15" customBuiltin="1"/>
    <cellStyle name="Rubrik 1" xfId="3" builtinId="16" customBuiltin="1"/>
    <cellStyle name="Rubrik 2" xfId="4" builtinId="17" customBuiltin="1"/>
    <cellStyle name="Rubrik 3" xfId="8" builtinId="18" customBuiltin="1"/>
    <cellStyle name="Tusental" xfId="15" builtinId="3"/>
    <cellStyle name="Valuta" xfId="9" builtinId="4"/>
    <cellStyle name="Valuta 2" xfId="24" xr:uid="{ABA4821A-0B27-41D9-B20E-0B2EA551B08D}"/>
  </cellStyles>
  <dxfs count="180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</dxfs>
  <tableStyles count="0" defaultTableStyle="TableStyleMedium2" defaultPivotStyle="PivotStyleLight16"/>
  <colors>
    <mruColors>
      <color rgb="FFF3BBBA"/>
      <color rgb="FF52B86E"/>
      <color rgb="FF308DBB"/>
      <color rgb="FFF7901E"/>
      <color rgb="FFE35856"/>
      <color rgb="FFBAE2C5"/>
      <color rgb="FFD3BBD7"/>
      <color rgb="FFA7D3E9"/>
      <color rgb="FFFCD2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ÅRLIG DRIFTKOSTNAD</a:t>
            </a:r>
            <a:endParaRPr lang="sv-SE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'Enkel beräkning'!$B$27</c:f>
              <c:strCache>
                <c:ptCount val="1"/>
                <c:pt idx="0">
                  <c:v>ÅRLIG ENERGIKOSTNAD KR./KWH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A9E-4FB6-8639-590ADFD9C14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A9E-4FB6-8639-590ADFD9C14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A9E-4FB6-8639-590ADFD9C14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A9E-4FB6-8639-590ADFD9C14D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A9E-4FB6-8639-590ADFD9C14D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9E-4FB6-8639-590ADFD9C14D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9E-4FB6-8639-590ADFD9C14D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9E-4FB6-8639-590ADFD9C14D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9E-4FB6-8639-590ADFD9C1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'Enkel beräkning'!$C$6:$F$6</c:f>
              <c:strCache>
                <c:ptCount val="2"/>
                <c:pt idx="0">
                  <c:v>35W</c:v>
                </c:pt>
                <c:pt idx="1">
                  <c:v>11W</c:v>
                </c:pt>
              </c:strCache>
            </c:strRef>
          </c:cat>
          <c:val>
            <c:numRef>
              <c:f>'Enkel beräkning'!$C$27:$F$27</c:f>
              <c:numCache>
                <c:formatCode>#\ ##0.00\ "kr."</c:formatCode>
                <c:ptCount val="2"/>
                <c:pt idx="0" formatCode="_-* #\ ##0.00\ [$kr.-406]_-;\-* #\ ##0.00\ [$kr.-406]_-;_-* &quot;-&quot;??\ [$kr.-406]_-;_-@_-">
                  <c:v>36036</c:v>
                </c:pt>
                <c:pt idx="1">
                  <c:v>28080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A9E-4FB6-8639-590ADFD9C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39162320"/>
        <c:axId val="133822908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'Enkel beräkning'!$C$5</c15:sqref>
                        </c15:formulaRef>
                      </c:ext>
                    </c:extLst>
                    <c:strCache>
                      <c:ptCount val="1"/>
                      <c:pt idx="0">
                        <c:v>Existerande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'Enkel beräkning'!$C$6:$F$6</c15:sqref>
                        </c15:formulaRef>
                      </c:ext>
                    </c:extLst>
                    <c:strCache>
                      <c:ptCount val="2"/>
                      <c:pt idx="0">
                        <c:v>35W</c:v>
                      </c:pt>
                      <c:pt idx="1">
                        <c:v>11W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'Enkel beräkning'!$D$5:$F$5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B-CA9E-4FB6-8639-590ADFD9C14D}"/>
                  </c:ext>
                </c:extLst>
              </c15:ser>
            </c15:filteredBarSeries>
          </c:ext>
        </c:extLst>
      </c:barChart>
      <c:catAx>
        <c:axId val="1339162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38229088"/>
        <c:crosses val="autoZero"/>
        <c:auto val="1"/>
        <c:lblAlgn val="ctr"/>
        <c:lblOffset val="100"/>
        <c:noMultiLvlLbl val="0"/>
      </c:catAx>
      <c:valAx>
        <c:axId val="133822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0\ [$kr.-406]_-;\-* #\ ##0.00\ [$kr.-406]_-;_-* &quot;-&quot;??\ [$kr.-406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10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39162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5400000" vert="horz" anchor="ctr" anchorCtr="1"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600" b="0" i="0" baseline="0">
                <a:effectLst/>
              </a:rPr>
              <a:t>BREAK EVEN (Investering över 10 år)</a:t>
            </a:r>
            <a:endParaRPr lang="da-DK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3321127263565498E-2"/>
          <c:y val="0.16143915343915299"/>
          <c:w val="0.87442972703901301"/>
          <c:h val="0.698442694663167"/>
        </c:manualLayout>
      </c:layout>
      <c:lineChart>
        <c:grouping val="standard"/>
        <c:varyColors val="0"/>
        <c:ser>
          <c:idx val="0"/>
          <c:order val="0"/>
          <c:tx>
            <c:strRef>
              <c:f>'Enkel beräkning'!$C$54</c:f>
              <c:strCache>
                <c:ptCount val="1"/>
                <c:pt idx="0">
                  <c:v>35W</c:v>
                </c:pt>
              </c:strCache>
            </c:strRef>
          </c:tx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'Enkel beräkning'!$C$55:$C$64</c:f>
              <c:numCache>
                <c:formatCode>_ "kr."\ * #\ ##0_ ;_ "kr."\ * \-#\ ##0_ ;_ "kr."\ * "-"??_ ;_ @_ 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71-4DB3-AF56-BD3B747C98DF}"/>
            </c:ext>
          </c:extLst>
        </c:ser>
        <c:ser>
          <c:idx val="1"/>
          <c:order val="1"/>
          <c:tx>
            <c:strRef>
              <c:f>'Enkel beräkning'!$D$54</c:f>
              <c:strCache>
                <c:ptCount val="1"/>
                <c:pt idx="0">
                  <c:v>11W</c:v>
                </c:pt>
              </c:strCache>
            </c:strRef>
          </c:tx>
          <c:spPr>
            <a:ln w="38100" cap="rnd">
              <a:solidFill>
                <a:srgbClr val="52B86E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71-4DB3-AF56-BD3B747C98D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71-4DB3-AF56-BD3B747C98D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71-4DB3-AF56-BD3B747C98D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71-4DB3-AF56-BD3B747C98D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71-4DB3-AF56-BD3B747C98D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71-4DB3-AF56-BD3B747C98D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71-4DB3-AF56-BD3B747C98D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71-4DB3-AF56-BD3B747C98D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71-4DB3-AF56-BD3B747C98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'Enkel beräkning'!$D$55:$D$64</c:f>
              <c:numCache>
                <c:formatCode>_ "kr."\ * #\ ##0_ ;_ "kr."\ * \-#\ ##0_ ;_ "kr."\ * "-"??_ ;_ @_ </c:formatCode>
                <c:ptCount val="10"/>
                <c:pt idx="0">
                  <c:v>-62044</c:v>
                </c:pt>
                <c:pt idx="1">
                  <c:v>-54088</c:v>
                </c:pt>
                <c:pt idx="2">
                  <c:v>-46132</c:v>
                </c:pt>
                <c:pt idx="3">
                  <c:v>-38176</c:v>
                </c:pt>
                <c:pt idx="4">
                  <c:v>-30220</c:v>
                </c:pt>
                <c:pt idx="5">
                  <c:v>-22264</c:v>
                </c:pt>
                <c:pt idx="6">
                  <c:v>-14308</c:v>
                </c:pt>
                <c:pt idx="7">
                  <c:v>-6352</c:v>
                </c:pt>
                <c:pt idx="8">
                  <c:v>1604</c:v>
                </c:pt>
                <c:pt idx="9">
                  <c:v>9560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871-4DB3-AF56-BD3B747C98DF}"/>
            </c:ext>
          </c:extLst>
        </c:ser>
        <c:ser>
          <c:idx val="2"/>
          <c:order val="2"/>
          <c:tx>
            <c:strRef>
              <c:f>'Enkel beräkning'!$E$54</c:f>
              <c:strCache>
                <c:ptCount val="1"/>
                <c:pt idx="0">
                  <c:v>19W Rax (on/off)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71-4DB3-AF56-BD3B747C98D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871-4DB3-AF56-BD3B747C98D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871-4DB3-AF56-BD3B747C98D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871-4DB3-AF56-BD3B747C98D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871-4DB3-AF56-BD3B747C98D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871-4DB3-AF56-BD3B747C98D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871-4DB3-AF56-BD3B747C98D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871-4DB3-AF56-BD3B747C98D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871-4DB3-AF56-BD3B747C98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'Enkel beräkning'!$E$55:$E$64</c:f>
            </c:numRef>
          </c:val>
          <c:smooth val="0"/>
          <c:extLst>
            <c:ext xmlns:c16="http://schemas.microsoft.com/office/drawing/2014/chart" uri="{C3380CC4-5D6E-409C-BE32-E72D297353CC}">
              <c16:uniqueId val="{00000014-6871-4DB3-AF56-BD3B747C98DF}"/>
            </c:ext>
          </c:extLst>
        </c:ser>
        <c:ser>
          <c:idx val="3"/>
          <c:order val="3"/>
          <c:tx>
            <c:strRef>
              <c:f>'Enkel beräkning'!$F$54</c:f>
              <c:strCache>
                <c:ptCount val="1"/>
                <c:pt idx="0">
                  <c:v>Løsning 2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871-4DB3-AF56-BD3B747C98D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871-4DB3-AF56-BD3B747C98D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871-4DB3-AF56-BD3B747C98D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871-4DB3-AF56-BD3B747C98D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871-4DB3-AF56-BD3B747C98D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871-4DB3-AF56-BD3B747C98D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871-4DB3-AF56-BD3B747C98D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871-4DB3-AF56-BD3B747C98D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871-4DB3-AF56-BD3B747C98DF}"/>
                </c:ext>
              </c:extLst>
            </c:dLbl>
            <c:dLbl>
              <c:idx val="9"/>
              <c:layout>
                <c:manualLayout>
                  <c:x val="-1.03896118061987E-2"/>
                  <c:y val="-5.0473186119873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871-4DB3-AF56-BD3B747C98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'Enkel beräkning'!$F$55:$F$64</c:f>
            </c:numRef>
          </c:val>
          <c:smooth val="0"/>
          <c:extLst>
            <c:ext xmlns:c16="http://schemas.microsoft.com/office/drawing/2014/chart" uri="{C3380CC4-5D6E-409C-BE32-E72D297353CC}">
              <c16:uniqueId val="{0000001F-6871-4DB3-AF56-BD3B747C9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4973616"/>
        <c:axId val="1324976368"/>
      </c:lineChart>
      <c:catAx>
        <c:axId val="13249736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24976368"/>
        <c:crosses val="autoZero"/>
        <c:auto val="1"/>
        <c:lblAlgn val="ctr"/>
        <c:lblOffset val="100"/>
        <c:noMultiLvlLbl val="0"/>
      </c:catAx>
      <c:valAx>
        <c:axId val="132497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&quot;kr.&quot;\ * #\ ##0_ ;_ &quot;kr.&quot;\ * \-#\ ##0_ ;_ &quot;kr.&quot;\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24973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ÅRLIG DRIFTKOSTNAD</a:t>
            </a:r>
            <a:endParaRPr lang="sv-SE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'Jämförelse av lösningar'!$B$27</c:f>
              <c:strCache>
                <c:ptCount val="1"/>
                <c:pt idx="0">
                  <c:v>ÅRLIG ENERGIKOSTNAD KR./KWH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7C-F643-B514-86953C24C42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37C-F643-B514-86953C24C42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37C-F643-B514-86953C24C42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37C-F643-B514-86953C24C428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37C-F643-B514-86953C24C42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7C-F643-B514-86953C24C428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7C-F643-B514-86953C24C428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7C-F643-B514-86953C24C428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7C-F643-B514-86953C24C4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'Jämförelse av lösningar'!$C$6:$F$6</c:f>
              <c:numCache>
                <c:formatCode>0\ \W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0</c:v>
                </c:pt>
                <c:pt idx="3">
                  <c:v>0</c:v>
                </c:pt>
              </c:numCache>
            </c:numRef>
          </c:cat>
          <c:val>
            <c:numRef>
              <c:f>'Jämförelse av lösningar'!$C$27:$F$27</c:f>
              <c:numCache>
                <c:formatCode>#\ ##0.00\ "kr."</c:formatCode>
                <c:ptCount val="4"/>
                <c:pt idx="0" formatCode="_-* #\ ##0.00\ [$kr.-406]_-;\-* #\ ##0.00\ [$kr.-406]_-;_-* &quot;-&quot;??\ [$kr.-406]_-;_-@_-">
                  <c:v>36036</c:v>
                </c:pt>
                <c:pt idx="1">
                  <c:v>28080</c:v>
                </c:pt>
                <c:pt idx="2" formatCode="_-* #\ ##0.00\ [$kr.-406]_-;\-* #\ ##0.00\ [$kr.-406]_-;_-* &quot;-&quot;??\ [$kr.-406]_-;_-@_-">
                  <c:v>0</c:v>
                </c:pt>
                <c:pt idx="3" formatCode="_-* #\ ##0.00\ [$kr.-406]_-;\-* #\ ##0.00\ [$kr.-406]_-;_-* &quot;-&quot;??\ [$kr.-406]_-;_-@_-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37C-F643-B514-86953C24C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21"/>
        <c:axId val="1339162320"/>
        <c:axId val="133822908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'Jämförelse av lösningar'!$C$5</c15:sqref>
                        </c15:formulaRef>
                      </c:ext>
                    </c:extLst>
                    <c:strCache>
                      <c:ptCount val="1"/>
                      <c:pt idx="0">
                        <c:v>Existerande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'Jämförelse av lösningar'!$C$6:$F$6</c15:sqref>
                        </c15:formulaRef>
                      </c:ext>
                    </c:extLst>
                    <c:numCache>
                      <c:formatCode>0\ \W</c:formatCode>
                      <c:ptCount val="4"/>
                      <c:pt idx="0">
                        <c:v>35</c:v>
                      </c:pt>
                      <c:pt idx="1">
                        <c:v>30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'Jämförelse av lösningar'!$D$5:$F$5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A37C-F643-B514-86953C24C428}"/>
                  </c:ext>
                </c:extLst>
              </c15:ser>
            </c15:filteredBarSeries>
          </c:ext>
        </c:extLst>
      </c:barChart>
      <c:catAx>
        <c:axId val="1339162320"/>
        <c:scaling>
          <c:orientation val="minMax"/>
        </c:scaling>
        <c:delete val="0"/>
        <c:axPos val="l"/>
        <c:numFmt formatCode="0\ \W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38229088"/>
        <c:crosses val="autoZero"/>
        <c:auto val="1"/>
        <c:lblAlgn val="ctr"/>
        <c:lblOffset val="100"/>
        <c:noMultiLvlLbl val="0"/>
      </c:catAx>
      <c:valAx>
        <c:axId val="133822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0\ [$kr.-406]_-;\-* #\ ##0.00\ [$kr.-406]_-;_-* &quot;-&quot;??\ [$kr.-406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10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39162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5400000" vert="horz" anchor="ctr" anchorCtr="1"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a-DK" sz="1800" b="0" i="0" baseline="0">
                <a:effectLst/>
              </a:rPr>
              <a:t>BREAK EVEN (Investering över 10 år)</a:t>
            </a:r>
            <a:endParaRPr lang="sv-SE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3321127263565498E-2"/>
          <c:y val="0.16143915343915299"/>
          <c:w val="0.87442972703901301"/>
          <c:h val="0.698442694663167"/>
        </c:manualLayout>
      </c:layout>
      <c:lineChart>
        <c:grouping val="standard"/>
        <c:varyColors val="0"/>
        <c:ser>
          <c:idx val="0"/>
          <c:order val="0"/>
          <c:tx>
            <c:strRef>
              <c:f>'Jämförelse av lösningar'!$C$54</c:f>
              <c:strCache>
                <c:ptCount val="1"/>
                <c:pt idx="0">
                  <c:v>35 W</c:v>
                </c:pt>
              </c:strCache>
            </c:strRef>
          </c:tx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'Jämförelse av lösningar'!$B$55:$B$64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'Jämförelse av lösningar'!$C$55:$C$64</c:f>
              <c:numCache>
                <c:formatCode>_ "kr."\ * #\ ##0_ ;_ "kr."\ * \-#\ ##0_ ;_ "kr."\ * "-"??_ ;_ @_ 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60-F647-A92B-8A9FFC9CE198}"/>
            </c:ext>
          </c:extLst>
        </c:ser>
        <c:ser>
          <c:idx val="1"/>
          <c:order val="1"/>
          <c:tx>
            <c:strRef>
              <c:f>'Jämförelse av lösningar'!$D$54</c:f>
              <c:strCache>
                <c:ptCount val="1"/>
                <c:pt idx="0">
                  <c:v>30 W</c:v>
                </c:pt>
              </c:strCache>
            </c:strRef>
          </c:tx>
          <c:spPr>
            <a:ln w="38100" cap="rnd">
              <a:solidFill>
                <a:srgbClr val="52B86E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60-F647-A92B-8A9FFC9CE19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60-F647-A92B-8A9FFC9CE19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60-F647-A92B-8A9FFC9CE19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60-F647-A92B-8A9FFC9CE19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60-F647-A92B-8A9FFC9CE19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260-F647-A92B-8A9FFC9CE19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60-F647-A92B-8A9FFC9CE19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260-F647-A92B-8A9FFC9CE19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260-F647-A92B-8A9FFC9CE1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'Jämförelse av lösningar'!$B$55:$B$64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'Jämförelse av lösningar'!$D$55:$D$64</c:f>
              <c:numCache>
                <c:formatCode>_ "kr."\ * #\ ##0_ ;_ "kr."\ * \-#\ ##0_ ;_ "kr."\ * "-"??_ ;_ @_ </c:formatCode>
                <c:ptCount val="10"/>
                <c:pt idx="0">
                  <c:v>-12044</c:v>
                </c:pt>
                <c:pt idx="1">
                  <c:v>-4088</c:v>
                </c:pt>
                <c:pt idx="2">
                  <c:v>3868</c:v>
                </c:pt>
                <c:pt idx="3">
                  <c:v>11824</c:v>
                </c:pt>
                <c:pt idx="4">
                  <c:v>19780</c:v>
                </c:pt>
                <c:pt idx="5">
                  <c:v>27736</c:v>
                </c:pt>
                <c:pt idx="6">
                  <c:v>35692</c:v>
                </c:pt>
                <c:pt idx="7">
                  <c:v>43648</c:v>
                </c:pt>
                <c:pt idx="8">
                  <c:v>51604</c:v>
                </c:pt>
                <c:pt idx="9">
                  <c:v>59560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260-F647-A92B-8A9FFC9CE198}"/>
            </c:ext>
          </c:extLst>
        </c:ser>
        <c:ser>
          <c:idx val="2"/>
          <c:order val="2"/>
          <c:tx>
            <c:strRef>
              <c:f>'Jämförelse av lösningar'!$E$54</c:f>
              <c:strCache>
                <c:ptCount val="1"/>
                <c:pt idx="0">
                  <c:v>0 W</c:v>
                </c:pt>
              </c:strCache>
            </c:strRef>
          </c:tx>
          <c:spPr>
            <a:ln w="38100" cap="rnd">
              <a:solidFill>
                <a:srgbClr val="308DBB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260-F647-A92B-8A9FFC9CE19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260-F647-A92B-8A9FFC9CE19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260-F647-A92B-8A9FFC9CE19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260-F647-A92B-8A9FFC9CE19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260-F647-A92B-8A9FFC9CE19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260-F647-A92B-8A9FFC9CE19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260-F647-A92B-8A9FFC9CE19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260-F647-A92B-8A9FFC9CE19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260-F647-A92B-8A9FFC9CE1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'Jämförelse av lösningar'!$B$55:$B$64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'Jämförelse av lösningar'!$E$55:$E$64</c:f>
              <c:numCache>
                <c:formatCode>_ "kr."\ * #\ ##0_ ;_ "kr."\ * \-#\ ##0_ ;_ "kr."\ * "-"??_ ;_ @_ </c:formatCode>
                <c:ptCount val="10"/>
                <c:pt idx="0">
                  <c:v>36036</c:v>
                </c:pt>
                <c:pt idx="1">
                  <c:v>72072</c:v>
                </c:pt>
                <c:pt idx="2">
                  <c:v>108108</c:v>
                </c:pt>
                <c:pt idx="3">
                  <c:v>144144</c:v>
                </c:pt>
                <c:pt idx="4">
                  <c:v>180180</c:v>
                </c:pt>
                <c:pt idx="5">
                  <c:v>216216</c:v>
                </c:pt>
                <c:pt idx="6">
                  <c:v>252252</c:v>
                </c:pt>
                <c:pt idx="7">
                  <c:v>288288</c:v>
                </c:pt>
                <c:pt idx="8">
                  <c:v>324324</c:v>
                </c:pt>
                <c:pt idx="9">
                  <c:v>360360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B260-F647-A92B-8A9FFC9CE198}"/>
            </c:ext>
          </c:extLst>
        </c:ser>
        <c:ser>
          <c:idx val="3"/>
          <c:order val="3"/>
          <c:tx>
            <c:strRef>
              <c:f>'Jämförelse av lösningar'!$F$54</c:f>
              <c:strCache>
                <c:ptCount val="1"/>
                <c:pt idx="0">
                  <c:v>0 W</c:v>
                </c:pt>
              </c:strCache>
            </c:strRef>
          </c:tx>
          <c:spPr>
            <a:ln w="38100" cap="rnd">
              <a:solidFill>
                <a:srgbClr val="F7901E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260-F647-A92B-8A9FFC9CE19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260-F647-A92B-8A9FFC9CE19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260-F647-A92B-8A9FFC9CE19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260-F647-A92B-8A9FFC9CE19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260-F647-A92B-8A9FFC9CE19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260-F647-A92B-8A9FFC9CE19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260-F647-A92B-8A9FFC9CE19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260-F647-A92B-8A9FFC9CE19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260-F647-A92B-8A9FFC9CE198}"/>
                </c:ext>
              </c:extLst>
            </c:dLbl>
            <c:dLbl>
              <c:idx val="9"/>
              <c:layout>
                <c:manualLayout>
                  <c:x val="-1.03896118061987E-2"/>
                  <c:y val="-5.0473186119873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260-F647-A92B-8A9FFC9CE1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'Jämförelse av lösningar'!$B$55:$B$64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'Jämförelse av lösningar'!$F$55:$F$64</c:f>
              <c:numCache>
                <c:formatCode>_ "kr."\ * #\ ##0_ ;_ "kr."\ * \-#\ ##0_ ;_ "kr."\ * "-"??_ ;_ @_ </c:formatCode>
                <c:ptCount val="10"/>
                <c:pt idx="0">
                  <c:v>36036</c:v>
                </c:pt>
                <c:pt idx="1">
                  <c:v>72072</c:v>
                </c:pt>
                <c:pt idx="2">
                  <c:v>108108</c:v>
                </c:pt>
                <c:pt idx="3">
                  <c:v>144144</c:v>
                </c:pt>
                <c:pt idx="4">
                  <c:v>180180</c:v>
                </c:pt>
                <c:pt idx="5">
                  <c:v>216216</c:v>
                </c:pt>
                <c:pt idx="6">
                  <c:v>252252</c:v>
                </c:pt>
                <c:pt idx="7">
                  <c:v>288288</c:v>
                </c:pt>
                <c:pt idx="8">
                  <c:v>324324</c:v>
                </c:pt>
                <c:pt idx="9">
                  <c:v>360360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B260-F647-A92B-8A9FFC9CE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4973616"/>
        <c:axId val="1324976368"/>
      </c:lineChart>
      <c:catAx>
        <c:axId val="132497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24976368"/>
        <c:crosses val="autoZero"/>
        <c:auto val="1"/>
        <c:lblAlgn val="ctr"/>
        <c:lblOffset val="100"/>
        <c:noMultiLvlLbl val="0"/>
      </c:catAx>
      <c:valAx>
        <c:axId val="132497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&quot;kr.&quot;\ * #\ ##0_ ;_ &quot;kr.&quot;\ * \-#\ ##0_ ;_ &quot;kr.&quot;\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24973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ÅRLIG DRIFTKOSTNAD</a:t>
            </a:r>
            <a:endParaRPr lang="sv-SE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'Samlad översikt'!$B$23</c:f>
              <c:strCache>
                <c:ptCount val="1"/>
                <c:pt idx="0">
                  <c:v>ÅRLIG ENERGIKOSTNAD KR./KWH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AE2-EE44-B3F1-4E7CB37F17EC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AE2-EE44-B3F1-4E7CB37F17E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AE2-EE44-B3F1-4E7CB37F17E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AE2-EE44-B3F1-4E7CB37F17EC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AE2-EE44-B3F1-4E7CB37F17EC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E2-EE44-B3F1-4E7CB37F17EC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E2-EE44-B3F1-4E7CB37F17EC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E2-EE44-B3F1-4E7CB37F17EC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AE2-EE44-B3F1-4E7CB37F17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'Samlad översikt'!$C$6:$F$6</c:f>
              <c:numCache>
                <c:formatCode>#\ ##0\ \k\W\h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cat>
          <c:val>
            <c:numRef>
              <c:f>'Samlad översikt'!$C$23:$F$23</c:f>
              <c:numCache>
                <c:formatCode>_-* #\ ##0.00\ [$kr.-406]_-;\-* #\ ##0.00\ [$kr.-406]_-;_-* "-"??\ [$kr.-406]_-;_-@_-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AE2-EE44-B3F1-4E7CB37F1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39162320"/>
        <c:axId val="133822908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'Samlad översikt'!$C$5</c15:sqref>
                        </c15:formulaRef>
                      </c:ext>
                    </c:extLst>
                    <c:strCache>
                      <c:ptCount val="1"/>
                      <c:pt idx="0">
                        <c:v>Existerande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'Samlad översikt'!$C$6:$F$6</c15:sqref>
                        </c15:formulaRef>
                      </c:ext>
                    </c:extLst>
                    <c:numCache>
                      <c:formatCode>#\ ##0\ \k\W\h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'Samlad översikt'!$D$5:$F$5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B-EAE2-EE44-B3F1-4E7CB37F17EC}"/>
                  </c:ext>
                </c:extLst>
              </c15:ser>
            </c15:filteredBarSeries>
          </c:ext>
        </c:extLst>
      </c:barChart>
      <c:catAx>
        <c:axId val="1339162320"/>
        <c:scaling>
          <c:orientation val="minMax"/>
        </c:scaling>
        <c:delete val="0"/>
        <c:axPos val="l"/>
        <c:numFmt formatCode="#\ ##0\ \k\W\h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38229088"/>
        <c:crosses val="autoZero"/>
        <c:auto val="1"/>
        <c:lblAlgn val="ctr"/>
        <c:lblOffset val="100"/>
        <c:noMultiLvlLbl val="0"/>
      </c:catAx>
      <c:valAx>
        <c:axId val="133822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0\ [$kr.-406]_-;\-* #\ ##0.00\ [$kr.-406]_-;_-* &quot;-&quot;??\ [$kr.-406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10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39162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5400000" vert="horz" anchor="ctr" anchorCtr="1"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600" b="0" i="0" baseline="0">
                <a:effectLst/>
              </a:rPr>
              <a:t>BREAK EVEN </a:t>
            </a:r>
            <a:r>
              <a:rPr lang="da-DK" sz="1400" b="0" i="0" u="none" strike="noStrike" baseline="0">
                <a:effectLst/>
              </a:rPr>
              <a:t>(Investering över 10 år)</a:t>
            </a:r>
            <a:endParaRPr lang="da-DK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3321127263565498E-2"/>
          <c:y val="0.16143915343915299"/>
          <c:w val="0.87442972703901301"/>
          <c:h val="0.698442694663167"/>
        </c:manualLayout>
      </c:layout>
      <c:lineChart>
        <c:grouping val="standard"/>
        <c:varyColors val="0"/>
        <c:ser>
          <c:idx val="0"/>
          <c:order val="0"/>
          <c:tx>
            <c:strRef>
              <c:f>'Samlad översikt'!$C$50</c:f>
              <c:strCache>
                <c:ptCount val="1"/>
                <c:pt idx="0">
                  <c:v>0</c:v>
                </c:pt>
              </c:strCache>
            </c:strRef>
          </c:tx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'Samlad översikt'!$C$51:$C$60</c:f>
              <c:numCache>
                <c:formatCode>_ "kr."\ * #\ ##0_ ;_ "kr."\ * \-#\ ##0_ ;_ "kr."\ * "-"??_ ;_ @_ 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F6-8745-956D-99814AC3D8F9}"/>
            </c:ext>
          </c:extLst>
        </c:ser>
        <c:ser>
          <c:idx val="1"/>
          <c:order val="1"/>
          <c:tx>
            <c:strRef>
              <c:f>'Samlad översikt'!$D$50</c:f>
              <c:strCache>
                <c:ptCount val="1"/>
                <c:pt idx="0">
                  <c:v>0</c:v>
                </c:pt>
              </c:strCache>
            </c:strRef>
          </c:tx>
          <c:spPr>
            <a:ln w="38100" cap="rnd">
              <a:solidFill>
                <a:srgbClr val="52B86E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F6-8745-956D-99814AC3D8F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F6-8745-956D-99814AC3D8F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F6-8745-956D-99814AC3D8F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F6-8745-956D-99814AC3D8F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F6-8745-956D-99814AC3D8F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F6-8745-956D-99814AC3D8F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F6-8745-956D-99814AC3D8F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1F6-8745-956D-99814AC3D8F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F6-8745-956D-99814AC3D8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'Samlad översikt'!$D$51:$D$60</c:f>
              <c:numCache>
                <c:formatCode>_ "kr."\ * #\ ##0_ ;_ "kr."\ * \-#\ ##0_ ;_ "kr."\ * "-"??_ ;_ @_ 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1F6-8745-956D-99814AC3D8F9}"/>
            </c:ext>
          </c:extLst>
        </c:ser>
        <c:ser>
          <c:idx val="2"/>
          <c:order val="2"/>
          <c:tx>
            <c:strRef>
              <c:f>'Enkel beräkning'!$E$54</c:f>
              <c:strCache>
                <c:ptCount val="1"/>
                <c:pt idx="0">
                  <c:v>19W Rax (on/off)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1F6-8745-956D-99814AC3D8F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1F6-8745-956D-99814AC3D8F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1F6-8745-956D-99814AC3D8F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1F6-8745-956D-99814AC3D8F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1F6-8745-956D-99814AC3D8F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1F6-8745-956D-99814AC3D8F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1F6-8745-956D-99814AC3D8F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1F6-8745-956D-99814AC3D8F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1F6-8745-956D-99814AC3D8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'Enkel beräkning'!$E$55:$E$64</c:f>
            </c:numRef>
          </c:val>
          <c:smooth val="0"/>
          <c:extLst>
            <c:ext xmlns:c16="http://schemas.microsoft.com/office/drawing/2014/chart" uri="{C3380CC4-5D6E-409C-BE32-E72D297353CC}">
              <c16:uniqueId val="{00000014-21F6-8745-956D-99814AC3D8F9}"/>
            </c:ext>
          </c:extLst>
        </c:ser>
        <c:ser>
          <c:idx val="3"/>
          <c:order val="3"/>
          <c:tx>
            <c:strRef>
              <c:f>'Enkel beräkning'!$F$54</c:f>
              <c:strCache>
                <c:ptCount val="1"/>
                <c:pt idx="0">
                  <c:v>Løsning 2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1F6-8745-956D-99814AC3D8F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1F6-8745-956D-99814AC3D8F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1F6-8745-956D-99814AC3D8F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1F6-8745-956D-99814AC3D8F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1F6-8745-956D-99814AC3D8F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1F6-8745-956D-99814AC3D8F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1F6-8745-956D-99814AC3D8F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1F6-8745-956D-99814AC3D8F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1F6-8745-956D-99814AC3D8F9}"/>
                </c:ext>
              </c:extLst>
            </c:dLbl>
            <c:dLbl>
              <c:idx val="9"/>
              <c:layout>
                <c:manualLayout>
                  <c:x val="-1.03896118061987E-2"/>
                  <c:y val="-5.0473186119873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1F6-8745-956D-99814AC3D8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'Enkel beräkning'!$F$55:$F$64</c:f>
            </c:numRef>
          </c:val>
          <c:smooth val="0"/>
          <c:extLst>
            <c:ext xmlns:c16="http://schemas.microsoft.com/office/drawing/2014/chart" uri="{C3380CC4-5D6E-409C-BE32-E72D297353CC}">
              <c16:uniqueId val="{0000001F-21F6-8745-956D-99814AC3D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4973616"/>
        <c:axId val="1324976368"/>
      </c:lineChart>
      <c:catAx>
        <c:axId val="13249736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24976368"/>
        <c:crosses val="autoZero"/>
        <c:auto val="1"/>
        <c:lblAlgn val="ctr"/>
        <c:lblOffset val="100"/>
        <c:noMultiLvlLbl val="0"/>
      </c:catAx>
      <c:valAx>
        <c:axId val="132497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&quot;kr.&quot;\ * #\ ##0_ ;_ &quot;kr.&quot;\ * \-#\ ##0_ ;_ &quot;kr.&quot;\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24973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UDGIFT DRIFT ÅRLIGT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'Netto LED Retrofit UDEN TILSKUD'!$C$19</c:f>
              <c:strCache>
                <c:ptCount val="1"/>
                <c:pt idx="0">
                  <c:v>ENERGIUDGIFT ÅRLIGT KR./KWH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1F8-4CF3-85E7-9C1C87118F2A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1F8-4CF3-85E7-9C1C87118F2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1F8-4CF3-85E7-9C1C87118F2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1F8-4CF3-85E7-9C1C87118F2A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1F8-4CF3-85E7-9C1C87118F2A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F8-4CF3-85E7-9C1C87118F2A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F8-4CF3-85E7-9C1C87118F2A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F8-4CF3-85E7-9C1C87118F2A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F8-4CF3-85E7-9C1C87118F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'Netto LED Retrofit UDEN TILSKUD'!$D$5:$G$5</c:f>
              <c:strCache>
                <c:ptCount val="2"/>
                <c:pt idx="0">
                  <c:v>T5 2x"46W"</c:v>
                </c:pt>
                <c:pt idx="1">
                  <c:v>LED 51 W</c:v>
                </c:pt>
              </c:strCache>
            </c:strRef>
          </c:cat>
          <c:val>
            <c:numRef>
              <c:f>'Netto LED Retrofit UDEN TILSKUD'!$D$19:$G$19</c:f>
              <c:numCache>
                <c:formatCode>#\ ##0.00\ "kr."</c:formatCode>
                <c:ptCount val="2"/>
                <c:pt idx="0">
                  <c:v>12977936.00928</c:v>
                </c:pt>
                <c:pt idx="1">
                  <c:v>6540264.1943999995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1F8-4CF3-85E7-9C1C87118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39222016"/>
        <c:axId val="133922476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'Netto LED Retrofit UDEN TILSKUD'!$D$4</c15:sqref>
                        </c15:formulaRef>
                      </c:ext>
                    </c:extLst>
                    <c:strCache>
                      <c:ptCount val="1"/>
                      <c:pt idx="0">
                        <c:v>Netto T5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'Netto LED Retrofit UDEN TILSKUD'!$D$5:$G$5</c15:sqref>
                        </c15:formulaRef>
                      </c:ext>
                    </c:extLst>
                    <c:strCache>
                      <c:ptCount val="2"/>
                      <c:pt idx="0">
                        <c:v>T5 2x"46W"</c:v>
                      </c:pt>
                      <c:pt idx="1">
                        <c:v>LED 51 W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'Netto LED Retrofit UDEN TILSKUD'!$E$4:$G$4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B-21F8-4CF3-85E7-9C1C87118F2A}"/>
                  </c:ext>
                </c:extLst>
              </c15:ser>
            </c15:filteredBarSeries>
          </c:ext>
        </c:extLst>
      </c:barChart>
      <c:catAx>
        <c:axId val="13392220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39224768"/>
        <c:crosses val="autoZero"/>
        <c:auto val="1"/>
        <c:lblAlgn val="ctr"/>
        <c:lblOffset val="100"/>
        <c:noMultiLvlLbl val="0"/>
      </c:catAx>
      <c:valAx>
        <c:axId val="1339224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0\ &quot;kr.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10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3922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5400000" vert="horz" anchor="ctr" anchorCtr="1"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600" b="0" i="0" baseline="0">
                <a:effectLst/>
              </a:rPr>
              <a:t>BREAK EVEN (Investering over 10 år)</a:t>
            </a:r>
            <a:endParaRPr lang="da-DK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3321127263565498E-2"/>
          <c:y val="0.16143915343915299"/>
          <c:w val="0.87442972703901301"/>
          <c:h val="0.698442694663167"/>
        </c:manualLayout>
      </c:layout>
      <c:lineChart>
        <c:grouping val="standard"/>
        <c:varyColors val="0"/>
        <c:ser>
          <c:idx val="0"/>
          <c:order val="0"/>
          <c:tx>
            <c:strRef>
              <c:f>'Netto LED Retrofit UDEN TILSKUD'!$D$44</c:f>
              <c:strCache>
                <c:ptCount val="1"/>
                <c:pt idx="0">
                  <c:v>T5 2x"46W"</c:v>
                </c:pt>
              </c:strCache>
            </c:strRef>
          </c:tx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'Netto LED Retrofit UDEN TILSKUD'!$D$45:$D$54</c:f>
              <c:numCache>
                <c:formatCode>_ "kr."\ * #\ ##0_ ;_ "kr."\ * \-#\ ##0_ ;_ "kr."\ * "-"??_ ;_ @_ 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E-44B0-9F62-C4C34DC1C0FA}"/>
            </c:ext>
          </c:extLst>
        </c:ser>
        <c:ser>
          <c:idx val="1"/>
          <c:order val="1"/>
          <c:tx>
            <c:strRef>
              <c:f>'Enkel beräkning'!$D$54</c:f>
              <c:strCache>
                <c:ptCount val="1"/>
                <c:pt idx="0">
                  <c:v>11W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EE-44B0-9F62-C4C34DC1C0F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EE-44B0-9F62-C4C34DC1C0F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EE-44B0-9F62-C4C34DC1C0F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EE-44B0-9F62-C4C34DC1C0F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EE-44B0-9F62-C4C34DC1C0F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EE-44B0-9F62-C4C34DC1C0F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DEE-44B0-9F62-C4C34DC1C0F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DEE-44B0-9F62-C4C34DC1C0F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DEE-44B0-9F62-C4C34DC1C0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'Enkel beräkning'!$D$55:$D$64</c:f>
              <c:numCache>
                <c:formatCode>_ "kr."\ * #\ ##0_ ;_ "kr."\ * \-#\ ##0_ ;_ "kr."\ * "-"??_ ;_ @_ </c:formatCode>
                <c:ptCount val="10"/>
                <c:pt idx="0">
                  <c:v>-62044</c:v>
                </c:pt>
                <c:pt idx="1">
                  <c:v>-54088</c:v>
                </c:pt>
                <c:pt idx="2">
                  <c:v>-46132</c:v>
                </c:pt>
                <c:pt idx="3">
                  <c:v>-38176</c:v>
                </c:pt>
                <c:pt idx="4">
                  <c:v>-30220</c:v>
                </c:pt>
                <c:pt idx="5">
                  <c:v>-22264</c:v>
                </c:pt>
                <c:pt idx="6">
                  <c:v>-14308</c:v>
                </c:pt>
                <c:pt idx="7">
                  <c:v>-6352</c:v>
                </c:pt>
                <c:pt idx="8">
                  <c:v>1604</c:v>
                </c:pt>
                <c:pt idx="9">
                  <c:v>9560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DEE-44B0-9F62-C4C34DC1C0FA}"/>
            </c:ext>
          </c:extLst>
        </c:ser>
        <c:ser>
          <c:idx val="2"/>
          <c:order val="2"/>
          <c:tx>
            <c:strRef>
              <c:f>'Enkel beräkning'!$E$54</c:f>
              <c:strCache>
                <c:ptCount val="1"/>
                <c:pt idx="0">
                  <c:v>19W Rax (on/off)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DEE-44B0-9F62-C4C34DC1C0F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DEE-44B0-9F62-C4C34DC1C0F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DEE-44B0-9F62-C4C34DC1C0F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DEE-44B0-9F62-C4C34DC1C0F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DEE-44B0-9F62-C4C34DC1C0F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DEE-44B0-9F62-C4C34DC1C0F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DEE-44B0-9F62-C4C34DC1C0F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DEE-44B0-9F62-C4C34DC1C0F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DEE-44B0-9F62-C4C34DC1C0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'Enkel beräkning'!$E$55:$E$64</c:f>
            </c:numRef>
          </c:val>
          <c:smooth val="0"/>
          <c:extLst>
            <c:ext xmlns:c16="http://schemas.microsoft.com/office/drawing/2014/chart" uri="{C3380CC4-5D6E-409C-BE32-E72D297353CC}">
              <c16:uniqueId val="{00000014-7DEE-44B0-9F62-C4C34DC1C0FA}"/>
            </c:ext>
          </c:extLst>
        </c:ser>
        <c:ser>
          <c:idx val="3"/>
          <c:order val="3"/>
          <c:tx>
            <c:strRef>
              <c:f>'Netto LED Retrofit UDEN TILSKUD'!$G$44</c:f>
              <c:strCache>
                <c:ptCount val="1"/>
                <c:pt idx="0">
                  <c:v>LED 51 W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DEE-44B0-9F62-C4C34DC1C0F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DEE-44B0-9F62-C4C34DC1C0F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DEE-44B0-9F62-C4C34DC1C0F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DEE-44B0-9F62-C4C34DC1C0F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DEE-44B0-9F62-C4C34DC1C0F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DEE-44B0-9F62-C4C34DC1C0F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DEE-44B0-9F62-C4C34DC1C0F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DEE-44B0-9F62-C4C34DC1C0F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DEE-44B0-9F62-C4C34DC1C0FA}"/>
                </c:ext>
              </c:extLst>
            </c:dLbl>
            <c:dLbl>
              <c:idx val="9"/>
              <c:layout>
                <c:manualLayout>
                  <c:x val="-1.2168622338114001E-2"/>
                  <c:y val="-5.92592592592593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DEE-44B0-9F62-C4C34DC1C0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'Netto LED Retrofit UDEN TILSKUD'!$G$45:$G$54</c:f>
              <c:numCache>
                <c:formatCode>_ "kr."\ * #\ ##0_ ;_ "kr."\ * \-#\ ##0_ ;_ "kr."\ * "-"??_ ;_ @_ </c:formatCode>
                <c:ptCount val="10"/>
                <c:pt idx="0">
                  <c:v>-25386099.082387201</c:v>
                </c:pt>
                <c:pt idx="1">
                  <c:v>-18476859.164774403</c:v>
                </c:pt>
                <c:pt idx="2">
                  <c:v>-11567619.247161603</c:v>
                </c:pt>
                <c:pt idx="3">
                  <c:v>-4658379.3295488022</c:v>
                </c:pt>
                <c:pt idx="4">
                  <c:v>2250860.5880639981</c:v>
                </c:pt>
                <c:pt idx="5">
                  <c:v>9160100.5056767985</c:v>
                </c:pt>
                <c:pt idx="6">
                  <c:v>16069340.423289599</c:v>
                </c:pt>
                <c:pt idx="7">
                  <c:v>22978580.340902399</c:v>
                </c:pt>
                <c:pt idx="8">
                  <c:v>29887820.258515202</c:v>
                </c:pt>
                <c:pt idx="9">
                  <c:v>36797060.176128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7DEE-44B0-9F62-C4C34DC1C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5030592"/>
        <c:axId val="1325033344"/>
      </c:lineChart>
      <c:catAx>
        <c:axId val="13250305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25033344"/>
        <c:crosses val="autoZero"/>
        <c:auto val="1"/>
        <c:lblAlgn val="ctr"/>
        <c:lblOffset val="100"/>
        <c:noMultiLvlLbl val="0"/>
      </c:catAx>
      <c:valAx>
        <c:axId val="132503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&quot;kr.&quot;\ * #\ ##0_ ;_ &quot;kr.&quot;\ * \-#\ ##0_ ;_ &quot;kr.&quot;\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25030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Indst. for centrale m&#229;lepunkter'!A1"/><Relationship Id="rId1" Type="http://schemas.openxmlformats.org/officeDocument/2006/relationships/hyperlink" Target="#'Angivne finansielle data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Regnskab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0</xdr:rowOff>
    </xdr:from>
    <xdr:to>
      <xdr:col>6</xdr:col>
      <xdr:colOff>19050</xdr:colOff>
      <xdr:row>57</xdr:row>
      <xdr:rowOff>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57</xdr:row>
      <xdr:rowOff>0</xdr:rowOff>
    </xdr:from>
    <xdr:to>
      <xdr:col>6</xdr:col>
      <xdr:colOff>19049</xdr:colOff>
      <xdr:row>72</xdr:row>
      <xdr:rowOff>161925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85725</xdr:colOff>
      <xdr:row>1</xdr:row>
      <xdr:rowOff>19050</xdr:rowOff>
    </xdr:from>
    <xdr:to>
      <xdr:col>0</xdr:col>
      <xdr:colOff>732491</xdr:colOff>
      <xdr:row>2</xdr:row>
      <xdr:rowOff>268941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23A7BB51-37FC-4D3C-848E-0D0606800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5" y="76200"/>
          <a:ext cx="649941" cy="6499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40751</xdr:rowOff>
    </xdr:from>
    <xdr:to>
      <xdr:col>6</xdr:col>
      <xdr:colOff>11650</xdr:colOff>
      <xdr:row>57</xdr:row>
      <xdr:rowOff>108564</xdr:rowOff>
    </xdr:to>
    <xdr:graphicFrame macro="">
      <xdr:nvGraphicFramePr>
        <xdr:cNvPr id="2" name="Diagram 5">
          <a:extLst>
            <a:ext uri="{FF2B5EF4-FFF2-40B4-BE49-F238E27FC236}">
              <a16:creationId xmlns:a16="http://schemas.microsoft.com/office/drawing/2014/main" id="{8B35CF57-E854-0C41-B71C-9165097548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57</xdr:row>
      <xdr:rowOff>104862</xdr:rowOff>
    </xdr:from>
    <xdr:to>
      <xdr:col>6</xdr:col>
      <xdr:colOff>5826</xdr:colOff>
      <xdr:row>73</xdr:row>
      <xdr:rowOff>76200</xdr:rowOff>
    </xdr:to>
    <xdr:graphicFrame macro="">
      <xdr:nvGraphicFramePr>
        <xdr:cNvPr id="5" name="Diagram 6">
          <a:extLst>
            <a:ext uri="{FF2B5EF4-FFF2-40B4-BE49-F238E27FC236}">
              <a16:creationId xmlns:a16="http://schemas.microsoft.com/office/drawing/2014/main" id="{3527F8C3-7E64-C044-BEA7-6B74F742E5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649941</xdr:colOff>
      <xdr:row>2</xdr:row>
      <xdr:rowOff>246529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8B20AE69-0E04-41B8-B7CA-11B3E0485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6029"/>
          <a:ext cx="649941" cy="6499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1</xdr:row>
      <xdr:rowOff>67235</xdr:rowOff>
    </xdr:from>
    <xdr:to>
      <xdr:col>0</xdr:col>
      <xdr:colOff>705971</xdr:colOff>
      <xdr:row>3</xdr:row>
      <xdr:rowOff>11205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3EB5F123-7F1B-4D32-B587-E039F462B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30" y="123264"/>
          <a:ext cx="649941" cy="6499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0</xdr:rowOff>
    </xdr:from>
    <xdr:to>
      <xdr:col>6</xdr:col>
      <xdr:colOff>19050</xdr:colOff>
      <xdr:row>53</xdr:row>
      <xdr:rowOff>0</xdr:rowOff>
    </xdr:to>
    <xdr:graphicFrame macro="">
      <xdr:nvGraphicFramePr>
        <xdr:cNvPr id="2" name="Diagram 5">
          <a:extLst>
            <a:ext uri="{FF2B5EF4-FFF2-40B4-BE49-F238E27FC236}">
              <a16:creationId xmlns:a16="http://schemas.microsoft.com/office/drawing/2014/main" id="{BA9BDAFE-200E-FE4E-98A0-3D5BD4E930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53</xdr:row>
      <xdr:rowOff>0</xdr:rowOff>
    </xdr:from>
    <xdr:to>
      <xdr:col>6</xdr:col>
      <xdr:colOff>19049</xdr:colOff>
      <xdr:row>68</xdr:row>
      <xdr:rowOff>161925</xdr:rowOff>
    </xdr:to>
    <xdr:graphicFrame macro="">
      <xdr:nvGraphicFramePr>
        <xdr:cNvPr id="3" name="Diagram 6">
          <a:extLst>
            <a:ext uri="{FF2B5EF4-FFF2-40B4-BE49-F238E27FC236}">
              <a16:creationId xmlns:a16="http://schemas.microsoft.com/office/drawing/2014/main" id="{D4D15D5A-F652-5048-9A2A-BA0C751C7B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649941</xdr:colOff>
      <xdr:row>2</xdr:row>
      <xdr:rowOff>246529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F49547DA-C3C9-4799-A9CA-C04F88991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6029"/>
          <a:ext cx="649941" cy="64994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0</xdr:rowOff>
    </xdr:from>
    <xdr:to>
      <xdr:col>7</xdr:col>
      <xdr:colOff>0</xdr:colOff>
      <xdr:row>48</xdr:row>
      <xdr:rowOff>161925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6</xdr:col>
      <xdr:colOff>1428750</xdr:colOff>
      <xdr:row>64</xdr:row>
      <xdr:rowOff>142875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276223</xdr:colOff>
      <xdr:row>1</xdr:row>
      <xdr:rowOff>47625</xdr:rowOff>
    </xdr:from>
    <xdr:to>
      <xdr:col>14</xdr:col>
      <xdr:colOff>66674</xdr:colOff>
      <xdr:row>2</xdr:row>
      <xdr:rowOff>247649</xdr:rowOff>
    </xdr:to>
    <xdr:sp macro="" textlink="">
      <xdr:nvSpPr>
        <xdr:cNvPr id="10" name="Tip til angivelse af data" descr="Vælg et år for regnskabet, eller skriv året i celle K2." title="Tip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9582148" y="152400"/>
          <a:ext cx="962026" cy="685799"/>
        </a:xfrm>
        <a:prstGeom prst="wedgeRectCallout">
          <a:avLst>
            <a:gd name="adj1" fmla="val -68256"/>
            <a:gd name="adj2" fmla="val -24513"/>
          </a:avLst>
        </a:prstGeom>
        <a:ln w="190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050"/>
            <a:t>Vælg det år, der skal vises regnskab for.</a:t>
          </a:r>
          <a:endParaRPr lang="en-US" sz="1050" baseline="0"/>
        </a:p>
      </xdr:txBody>
    </xdr:sp>
    <xdr:clientData fPrintsWithSheet="0"/>
  </xdr:twoCellAnchor>
  <xdr:twoCellAnchor>
    <xdr:from>
      <xdr:col>1</xdr:col>
      <xdr:colOff>2047875</xdr:colOff>
      <xdr:row>12</xdr:row>
      <xdr:rowOff>19050</xdr:rowOff>
    </xdr:from>
    <xdr:to>
      <xdr:col>7</xdr:col>
      <xdr:colOff>1104900</xdr:colOff>
      <xdr:row>13</xdr:row>
      <xdr:rowOff>0</xdr:rowOff>
    </xdr:to>
    <xdr:sp macro="" textlink="">
      <xdr:nvSpPr>
        <xdr:cNvPr id="2" name="Angivne finansielle data" descr="&quot;&quot;" title="Der må ikke ændres i oplysningerne nedenfor. Klik for at angive økonomiske data.">
          <a:hlinkClick xmlns:r="http://schemas.openxmlformats.org/officeDocument/2006/relationships" r:id="rId1" tooltip="Klik for at navigere til arket Angiv finansielle data.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162175" y="3314700"/>
          <a:ext cx="5267325" cy="285750"/>
        </a:xfrm>
        <a:prstGeom prst="rect">
          <a:avLst/>
        </a:prstGeom>
        <a:noFill/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000" i="1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Rediger ikke oplysningerne nedenfor. Klik for at angive økonomiske data</a:t>
          </a:r>
          <a:endParaRPr lang="en-US" sz="900" i="1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</xdr:txBody>
    </xdr:sp>
    <xdr:clientData fPrintsWithSheet="0"/>
  </xdr:twoCellAnchor>
  <xdr:twoCellAnchor>
    <xdr:from>
      <xdr:col>2</xdr:col>
      <xdr:colOff>895349</xdr:colOff>
      <xdr:row>4</xdr:row>
      <xdr:rowOff>19050</xdr:rowOff>
    </xdr:from>
    <xdr:to>
      <xdr:col>6</xdr:col>
      <xdr:colOff>152399</xdr:colOff>
      <xdr:row>5</xdr:row>
      <xdr:rowOff>0</xdr:rowOff>
    </xdr:to>
    <xdr:sp macro="" textlink="">
      <xdr:nvSpPr>
        <xdr:cNvPr id="4" name="Centrale målepunkter" descr="&quot;&quot;" title="Klik for at ændre centrale målepunkter i rapporten">
          <a:hlinkClick xmlns:r="http://schemas.openxmlformats.org/officeDocument/2006/relationships" r:id="rId2" tooltip="Klik for at ændre centrale målepunkter i rapporten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876674" y="1000125"/>
          <a:ext cx="3305175" cy="285750"/>
        </a:xfrm>
        <a:prstGeom prst="rect">
          <a:avLst/>
        </a:prstGeom>
        <a:noFill/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000" i="1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Klik for at ændre centrale målepunkter i rapporten</a:t>
          </a:r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390524</xdr:colOff>
      <xdr:row>3</xdr:row>
      <xdr:rowOff>257176</xdr:rowOff>
    </xdr:from>
    <xdr:to>
      <xdr:col>6</xdr:col>
      <xdr:colOff>142875</xdr:colOff>
      <xdr:row>7</xdr:row>
      <xdr:rowOff>9526</xdr:rowOff>
    </xdr:to>
    <xdr:sp macro="" textlink="">
      <xdr:nvSpPr>
        <xdr:cNvPr id="2" name="Tip til angivelse af data" descr="Markér de centrale målepunkter i rapporten i cellerne C5 til C9.&#10;" title="Tip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057399" y="1171576"/>
          <a:ext cx="1581151" cy="790575"/>
        </a:xfrm>
        <a:prstGeom prst="wedgeRectCallout">
          <a:avLst>
            <a:gd name="adj1" fmla="val -68256"/>
            <a:gd name="adj2" fmla="val -24513"/>
          </a:avLst>
        </a:prstGeom>
        <a:ln w="190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050" baseline="0"/>
            <a:t>Markér de centrale målepunkter i rapporten i cellerne C5 til C9.</a:t>
          </a:r>
          <a:endParaRPr lang="en-US" sz="1050"/>
        </a:p>
      </xdr:txBody>
    </xdr:sp>
    <xdr:clientData fPrintsWithSheet="0"/>
  </xdr:twoCellAnchor>
  <xdr:twoCellAnchor>
    <xdr:from>
      <xdr:col>1</xdr:col>
      <xdr:colOff>9524</xdr:colOff>
      <xdr:row>2</xdr:row>
      <xdr:rowOff>257175</xdr:rowOff>
    </xdr:from>
    <xdr:to>
      <xdr:col>3</xdr:col>
      <xdr:colOff>419099</xdr:colOff>
      <xdr:row>4</xdr:row>
      <xdr:rowOff>0</xdr:rowOff>
    </xdr:to>
    <xdr:sp macro="" textlink="">
      <xdr:nvSpPr>
        <xdr:cNvPr id="3" name="Regnskab" descr="&quot;&quot;" title="Klik for at få vist regnskab">
          <a:hlinkClick xmlns:r="http://schemas.openxmlformats.org/officeDocument/2006/relationships" r:id="rId1" tooltip="Klik for at få vist regnskab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200024" y="847725"/>
          <a:ext cx="2124075" cy="361950"/>
        </a:xfrm>
        <a:prstGeom prst="rect">
          <a:avLst/>
        </a:prstGeom>
        <a:noFill/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000" i="1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Klik for at få vist regnskab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c/Home/Users/Goldenbeck/Dropbox%20(SG%20Danmark)/07%20SG%20Danmarks%20teammappe/Skabeloner/TCO%20-%20SG%20-%20Min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menligning - Energiberegning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Annual Financial Report">
      <a:dk1>
        <a:sysClr val="windowText" lastClr="000000"/>
      </a:dk1>
      <a:lt1>
        <a:sysClr val="window" lastClr="FFFFFF"/>
      </a:lt1>
      <a:dk2>
        <a:srgbClr val="000000"/>
      </a:dk2>
      <a:lt2>
        <a:srgbClr val="E9EAEA"/>
      </a:lt2>
      <a:accent1>
        <a:srgbClr val="52B86E"/>
      </a:accent1>
      <a:accent2>
        <a:srgbClr val="F7901E"/>
      </a:accent2>
      <a:accent3>
        <a:srgbClr val="308DBB"/>
      </a:accent3>
      <a:accent4>
        <a:srgbClr val="EEB330"/>
      </a:accent4>
      <a:accent5>
        <a:srgbClr val="915B97"/>
      </a:accent5>
      <a:accent6>
        <a:srgbClr val="E35856"/>
      </a:accent6>
      <a:hlink>
        <a:srgbClr val="308DBB"/>
      </a:hlink>
      <a:folHlink>
        <a:srgbClr val="915B97"/>
      </a:folHlink>
    </a:clrScheme>
    <a:fontScheme name="Annual Financial Report">
      <a:majorFont>
        <a:latin typeface="Euphemia"/>
        <a:ea typeface=""/>
        <a:cs typeface=""/>
      </a:majorFont>
      <a:minorFont>
        <a:latin typeface="Franklin Gothic Medi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autoPageBreaks="0" fitToPage="1"/>
  </sheetPr>
  <dimension ref="A1:H64"/>
  <sheetViews>
    <sheetView showGridLines="0" tabSelected="1" view="pageLayout" workbookViewId="0">
      <selection activeCell="C7" sqref="C7"/>
    </sheetView>
  </sheetViews>
  <sheetFormatPr defaultColWidth="8.81640625" defaultRowHeight="12.5"/>
  <cols>
    <col min="1" max="1" width="13" customWidth="1"/>
    <col min="2" max="2" width="55.54296875" customWidth="1"/>
    <col min="3" max="4" width="19.453125" customWidth="1"/>
    <col min="5" max="5" width="19.453125" hidden="1" customWidth="1"/>
    <col min="6" max="6" width="23" hidden="1" customWidth="1"/>
    <col min="7" max="7" width="30.453125" customWidth="1"/>
    <col min="8" max="8" width="9.453125" customWidth="1"/>
    <col min="9" max="9" width="1.453125" customWidth="1"/>
    <col min="10" max="25" width="9.453125" customWidth="1"/>
  </cols>
  <sheetData>
    <row r="1" spans="1:7" ht="4.5" customHeight="1"/>
    <row r="2" spans="1:7" ht="31.5" customHeight="1">
      <c r="B2" s="322" t="s">
        <v>119</v>
      </c>
      <c r="C2" s="323"/>
      <c r="D2" s="323"/>
      <c r="E2" s="300"/>
      <c r="F2" s="300"/>
      <c r="G2" s="180"/>
    </row>
    <row r="3" spans="1:7" ht="24" customHeight="1">
      <c r="B3" s="324" t="s">
        <v>120</v>
      </c>
      <c r="C3" s="325"/>
      <c r="D3" s="325"/>
      <c r="E3" s="301"/>
      <c r="F3" s="301"/>
      <c r="G3" s="181"/>
    </row>
    <row r="4" spans="1:7" ht="6.75" customHeight="1">
      <c r="A4" s="182"/>
      <c r="B4" s="182"/>
      <c r="C4" s="182"/>
      <c r="D4" s="182"/>
      <c r="E4" s="182"/>
      <c r="F4" s="182"/>
      <c r="G4" s="181"/>
    </row>
    <row r="5" spans="1:7" ht="25.5" customHeight="1">
      <c r="A5" s="320" t="s">
        <v>21</v>
      </c>
      <c r="B5" s="320"/>
      <c r="C5" s="186" t="s">
        <v>121</v>
      </c>
      <c r="D5" s="187" t="s">
        <v>122</v>
      </c>
      <c r="E5" s="104" t="s">
        <v>99</v>
      </c>
      <c r="F5" s="155" t="s">
        <v>88</v>
      </c>
    </row>
    <row r="6" spans="1:7" ht="16.5" customHeight="1">
      <c r="A6" s="321"/>
      <c r="B6" s="321"/>
      <c r="C6" s="312" t="s">
        <v>123</v>
      </c>
      <c r="D6" s="313" t="s">
        <v>124</v>
      </c>
      <c r="E6" s="94" t="s">
        <v>100</v>
      </c>
      <c r="F6" s="156" t="s">
        <v>89</v>
      </c>
    </row>
    <row r="7" spans="1:7" s="8" customFormat="1" ht="19.5" customHeight="1">
      <c r="A7" s="318" t="s">
        <v>125</v>
      </c>
      <c r="B7" s="214" t="s">
        <v>127</v>
      </c>
      <c r="C7" s="215">
        <v>100</v>
      </c>
      <c r="D7" s="215">
        <f>C7</f>
        <v>100</v>
      </c>
      <c r="E7" s="215">
        <f>D7</f>
        <v>100</v>
      </c>
      <c r="F7" s="215">
        <v>100</v>
      </c>
      <c r="G7" s="216" t="s">
        <v>108</v>
      </c>
    </row>
    <row r="8" spans="1:7" s="8" customFormat="1" ht="19.5" customHeight="1">
      <c r="A8" s="318"/>
      <c r="B8" s="214" t="s">
        <v>128</v>
      </c>
      <c r="C8" s="217">
        <v>35</v>
      </c>
      <c r="D8" s="217">
        <v>30</v>
      </c>
      <c r="E8" s="217">
        <v>19</v>
      </c>
      <c r="F8" s="217">
        <v>6</v>
      </c>
      <c r="G8" s="216" t="s">
        <v>109</v>
      </c>
    </row>
    <row r="9" spans="1:7" s="8" customFormat="1" ht="19.5" customHeight="1">
      <c r="A9" s="318"/>
      <c r="B9" s="218" t="s">
        <v>129</v>
      </c>
      <c r="C9" s="219">
        <v>1</v>
      </c>
      <c r="D9" s="219">
        <v>1</v>
      </c>
      <c r="E9" s="215">
        <v>1</v>
      </c>
      <c r="F9" s="219">
        <v>1</v>
      </c>
      <c r="G9" s="216" t="s">
        <v>110</v>
      </c>
    </row>
    <row r="10" spans="1:7" s="8" customFormat="1" ht="19.5" customHeight="1">
      <c r="A10" s="318"/>
      <c r="B10" s="218" t="s">
        <v>130</v>
      </c>
      <c r="C10" s="220">
        <v>12000</v>
      </c>
      <c r="D10" s="220">
        <v>50000</v>
      </c>
      <c r="E10" s="215">
        <v>100000</v>
      </c>
      <c r="F10" s="220">
        <v>25000</v>
      </c>
      <c r="G10" s="216" t="s">
        <v>111</v>
      </c>
    </row>
    <row r="11" spans="1:7" s="8" customFormat="1" ht="19.5" hidden="1" customHeight="1">
      <c r="A11" s="318"/>
      <c r="B11" s="218" t="s">
        <v>94</v>
      </c>
      <c r="C11" s="221"/>
      <c r="D11" s="221"/>
      <c r="E11" s="222"/>
      <c r="F11" s="222"/>
      <c r="G11" s="216" t="s">
        <v>104</v>
      </c>
    </row>
    <row r="12" spans="1:7" s="8" customFormat="1" ht="19.5" customHeight="1">
      <c r="A12" s="318"/>
      <c r="B12" s="218" t="s">
        <v>131</v>
      </c>
      <c r="C12" s="223">
        <v>0.1</v>
      </c>
      <c r="D12" s="223">
        <v>0</v>
      </c>
      <c r="E12" s="223">
        <v>0</v>
      </c>
      <c r="F12" s="223">
        <v>0</v>
      </c>
      <c r="G12" s="216" t="s">
        <v>112</v>
      </c>
    </row>
    <row r="13" spans="1:7" s="8" customFormat="1" ht="19.5" customHeight="1">
      <c r="A13" s="318"/>
      <c r="B13" s="218" t="s">
        <v>132</v>
      </c>
      <c r="C13" s="220">
        <v>3120</v>
      </c>
      <c r="D13" s="220">
        <v>3120</v>
      </c>
      <c r="E13" s="224">
        <f>D13</f>
        <v>3120</v>
      </c>
      <c r="F13" s="224">
        <f>E13</f>
        <v>3120</v>
      </c>
      <c r="G13" s="216" t="s">
        <v>113</v>
      </c>
    </row>
    <row r="14" spans="1:7" s="8" customFormat="1" ht="19.5" customHeight="1">
      <c r="A14" s="318"/>
      <c r="B14" s="218" t="s">
        <v>23</v>
      </c>
      <c r="C14" s="225">
        <v>3</v>
      </c>
      <c r="D14" s="225">
        <f>C14</f>
        <v>3</v>
      </c>
      <c r="E14" s="225">
        <f>D14</f>
        <v>3</v>
      </c>
      <c r="F14" s="225">
        <f>D14</f>
        <v>3</v>
      </c>
      <c r="G14" s="216" t="s">
        <v>114</v>
      </c>
    </row>
    <row r="15" spans="1:7" s="8" customFormat="1" ht="19.5" customHeight="1">
      <c r="A15" s="318"/>
      <c r="B15" s="218" t="s">
        <v>133</v>
      </c>
      <c r="C15" s="225">
        <v>0</v>
      </c>
      <c r="D15" s="225">
        <v>0</v>
      </c>
      <c r="E15" s="225">
        <f>D15</f>
        <v>0</v>
      </c>
      <c r="F15" s="225">
        <v>0</v>
      </c>
      <c r="G15" s="216" t="s">
        <v>115</v>
      </c>
    </row>
    <row r="16" spans="1:7" s="8" customFormat="1" ht="19.5" customHeight="1">
      <c r="A16" s="318"/>
      <c r="B16" s="218" t="s">
        <v>134</v>
      </c>
      <c r="C16" s="225">
        <v>0</v>
      </c>
      <c r="D16" s="225">
        <v>0</v>
      </c>
      <c r="E16" s="225">
        <f>D16</f>
        <v>0</v>
      </c>
      <c r="F16" s="225">
        <v>0</v>
      </c>
      <c r="G16" s="216" t="s">
        <v>116</v>
      </c>
    </row>
    <row r="17" spans="1:7" s="8" customFormat="1" ht="19.5" customHeight="1">
      <c r="A17" s="318"/>
      <c r="B17" s="218" t="s">
        <v>135</v>
      </c>
      <c r="C17" s="226">
        <v>0</v>
      </c>
      <c r="D17" s="226">
        <v>0</v>
      </c>
      <c r="E17" s="226">
        <v>0</v>
      </c>
      <c r="F17" s="226">
        <v>0</v>
      </c>
      <c r="G17" s="216" t="s">
        <v>117</v>
      </c>
    </row>
    <row r="18" spans="1:7" s="8" customFormat="1" ht="19.5" customHeight="1">
      <c r="A18" s="318"/>
      <c r="B18" s="218" t="s">
        <v>136</v>
      </c>
      <c r="C18" s="226">
        <v>0</v>
      </c>
      <c r="D18" s="226">
        <v>0</v>
      </c>
      <c r="E18" s="226">
        <v>0</v>
      </c>
      <c r="F18" s="226">
        <v>0</v>
      </c>
      <c r="G18" s="216" t="s">
        <v>118</v>
      </c>
    </row>
    <row r="19" spans="1:7" s="8" customFormat="1" ht="19.5" customHeight="1">
      <c r="A19" s="330" t="s">
        <v>126</v>
      </c>
      <c r="B19" s="331" t="s">
        <v>18</v>
      </c>
      <c r="C19" s="331"/>
      <c r="D19" s="331"/>
      <c r="E19" s="331"/>
      <c r="F19" s="331"/>
      <c r="G19"/>
    </row>
    <row r="20" spans="1:7" s="8" customFormat="1" ht="19.5" customHeight="1">
      <c r="A20" s="330"/>
      <c r="B20" s="218" t="s">
        <v>39</v>
      </c>
      <c r="C20" s="227">
        <f>((((C8*C9*C12)+(C8*C9))*C7)/1000)*(1-C18)</f>
        <v>3.85</v>
      </c>
      <c r="D20" s="227">
        <f>((((D8*D9*D12)+(D8*D9))*D7)/1000)*(1-D18)</f>
        <v>3</v>
      </c>
      <c r="E20" s="101">
        <f>((((E8*E9*E12)+(E8*E9))*E7)/1000)*(1-E17)*(1-E18)</f>
        <v>1.9</v>
      </c>
      <c r="F20" s="101">
        <f>((((F8*F9*F12)+(F8*F9))*F7)/1000)*(1-F17)*(1-F18)</f>
        <v>0.6</v>
      </c>
      <c r="G20"/>
    </row>
    <row r="21" spans="1:7" s="8" customFormat="1" ht="19.5" hidden="1" customHeight="1">
      <c r="A21" s="330"/>
      <c r="B21" s="218" t="s">
        <v>137</v>
      </c>
      <c r="C21" s="227">
        <f>((((C8*C9*C12)+(C8*C9))*C7)/1000)*C17</f>
        <v>0</v>
      </c>
      <c r="D21" s="227">
        <f>((((D8*D9*D12)+(D8*D9))*D7)/1000)*D17</f>
        <v>0</v>
      </c>
      <c r="E21" s="101"/>
      <c r="F21" s="101"/>
      <c r="G21"/>
    </row>
    <row r="22" spans="1:7" s="8" customFormat="1" ht="19.5" hidden="1" customHeight="1">
      <c r="A22" s="330"/>
      <c r="B22" s="218" t="s">
        <v>138</v>
      </c>
      <c r="C22" s="228">
        <f>C21*(8760-C13)</f>
        <v>0</v>
      </c>
      <c r="D22" s="228">
        <f>D21*(8760-D13)</f>
        <v>0</v>
      </c>
      <c r="E22" s="101"/>
      <c r="F22" s="101"/>
      <c r="G22"/>
    </row>
    <row r="23" spans="1:7" s="8" customFormat="1" ht="19.5" hidden="1" customHeight="1">
      <c r="A23" s="330"/>
      <c r="B23" s="218" t="s">
        <v>139</v>
      </c>
      <c r="C23" s="228">
        <f>(C20*C13)</f>
        <v>12012</v>
      </c>
      <c r="D23" s="228">
        <f>(D20*D13)</f>
        <v>9360</v>
      </c>
      <c r="E23" s="101"/>
      <c r="F23" s="101"/>
      <c r="G23"/>
    </row>
    <row r="24" spans="1:7" s="8" customFormat="1" ht="19.5" hidden="1" customHeight="1">
      <c r="A24" s="330"/>
      <c r="B24" s="218" t="s">
        <v>140</v>
      </c>
      <c r="C24" s="228">
        <f>C22+C23</f>
        <v>12012</v>
      </c>
      <c r="D24" s="228">
        <f>D22+D23</f>
        <v>9360</v>
      </c>
      <c r="E24" s="101"/>
      <c r="F24" s="101"/>
      <c r="G24"/>
    </row>
    <row r="25" spans="1:7" s="8" customFormat="1" ht="19.5" customHeight="1">
      <c r="A25" s="330"/>
      <c r="B25" s="218" t="s">
        <v>141</v>
      </c>
      <c r="C25" s="228">
        <f>C22+C23</f>
        <v>12012</v>
      </c>
      <c r="D25" s="228">
        <f>D22+D23</f>
        <v>9360</v>
      </c>
      <c r="E25" s="58">
        <f>(E20*E13)</f>
        <v>5928</v>
      </c>
      <c r="F25" s="58">
        <f>(F20*F13)</f>
        <v>1872</v>
      </c>
      <c r="G25"/>
    </row>
    <row r="26" spans="1:7" s="8" customFormat="1" ht="19.5" customHeight="1">
      <c r="A26" s="330"/>
      <c r="B26" s="218" t="s">
        <v>142</v>
      </c>
      <c r="C26" s="228">
        <f>C25-C25</f>
        <v>0</v>
      </c>
      <c r="D26" s="228">
        <f>C25-D25</f>
        <v>2652</v>
      </c>
      <c r="E26" s="58">
        <f>C25-E25</f>
        <v>6084</v>
      </c>
      <c r="F26" s="58">
        <f>C25-F25</f>
        <v>10140</v>
      </c>
      <c r="G26"/>
    </row>
    <row r="27" spans="1:7" s="8" customFormat="1" ht="19.5" customHeight="1">
      <c r="A27" s="330"/>
      <c r="B27" s="218" t="s">
        <v>143</v>
      </c>
      <c r="C27" s="225">
        <f>C25*C14</f>
        <v>36036</v>
      </c>
      <c r="D27" s="229">
        <f>D25*D14</f>
        <v>28080</v>
      </c>
      <c r="E27" s="103">
        <f>E25*E14</f>
        <v>17784</v>
      </c>
      <c r="F27" s="103">
        <f>F25*F14</f>
        <v>5616</v>
      </c>
      <c r="G27"/>
    </row>
    <row r="28" spans="1:7" s="8" customFormat="1" ht="17" customHeight="1">
      <c r="A28" s="330"/>
      <c r="B28" s="218" t="s">
        <v>144</v>
      </c>
      <c r="C28" s="225">
        <v>0</v>
      </c>
      <c r="D28" s="229">
        <f>C27-D27</f>
        <v>7956</v>
      </c>
      <c r="E28" s="103">
        <f>C27-E27</f>
        <v>18252</v>
      </c>
      <c r="F28" s="103">
        <f>C27-F27</f>
        <v>30420</v>
      </c>
      <c r="G28"/>
    </row>
    <row r="29" spans="1:7" s="8" customFormat="1" ht="40.5" customHeight="1">
      <c r="A29" s="332" t="s">
        <v>145</v>
      </c>
      <c r="B29" s="333" t="s">
        <v>148</v>
      </c>
      <c r="C29" s="333"/>
      <c r="D29" s="333"/>
      <c r="E29" s="333"/>
      <c r="F29" s="333"/>
      <c r="G29"/>
    </row>
    <row r="30" spans="1:7" ht="19.5" customHeight="1">
      <c r="A30" s="332"/>
      <c r="B30" s="218" t="s">
        <v>146</v>
      </c>
      <c r="C30" s="230">
        <f>C10/C13/(1-C18)</f>
        <v>3.8461538461538463</v>
      </c>
      <c r="D30" s="230">
        <f t="shared" ref="D30:F30" si="0">D10/D13/(1-D18)</f>
        <v>16.025641025641026</v>
      </c>
      <c r="E30" s="230">
        <f t="shared" si="0"/>
        <v>32.051282051282051</v>
      </c>
      <c r="F30" s="230">
        <f t="shared" si="0"/>
        <v>8.0128205128205128</v>
      </c>
    </row>
    <row r="31" spans="1:7" ht="19.5" hidden="1" customHeight="1">
      <c r="A31" s="332"/>
      <c r="B31" s="218" t="s">
        <v>97</v>
      </c>
      <c r="C31" s="230" t="s">
        <v>95</v>
      </c>
      <c r="D31" s="231" t="e">
        <f>VLOOKUP(D11,'L-faktor'!$C$1:$H$5,6,)</f>
        <v>#N/A</v>
      </c>
      <c r="E31" s="166" t="e">
        <f>VLOOKUP(E11,'L-faktor'!$C$1:$H$5,6,)</f>
        <v>#N/A</v>
      </c>
      <c r="F31" s="166" t="e">
        <f>VLOOKUP(F11,'L-faktor'!$C$1:$H$5,6,)</f>
        <v>#N/A</v>
      </c>
      <c r="G31" s="154" t="s">
        <v>96</v>
      </c>
    </row>
    <row r="32" spans="1:7" ht="19.5" hidden="1" customHeight="1">
      <c r="A32" s="332"/>
      <c r="B32" s="218" t="s">
        <v>98</v>
      </c>
      <c r="C32" s="230" t="s">
        <v>95</v>
      </c>
      <c r="D32" s="230" t="e">
        <f>ROUND((D7/D31),0)</f>
        <v>#N/A</v>
      </c>
      <c r="E32" s="165" t="e">
        <f>ROUND((E7/E31),0)</f>
        <v>#N/A</v>
      </c>
      <c r="F32" s="165" t="e">
        <f>ROUND((F7/F31),0)</f>
        <v>#N/A</v>
      </c>
      <c r="G32" s="154" t="s">
        <v>96</v>
      </c>
    </row>
    <row r="33" spans="1:8" ht="19.5" hidden="1" customHeight="1">
      <c r="A33" s="332"/>
      <c r="B33" s="218" t="s">
        <v>103</v>
      </c>
      <c r="C33" s="232" t="s">
        <v>95</v>
      </c>
      <c r="D33" s="215"/>
      <c r="E33" s="82"/>
      <c r="F33" s="82"/>
    </row>
    <row r="34" spans="1:8" ht="19.5" customHeight="1">
      <c r="A34" s="332"/>
      <c r="B34" s="218" t="s">
        <v>147</v>
      </c>
      <c r="C34" s="229">
        <f>(((C15+C16)*C9)*C7)*(10/C30)</f>
        <v>0</v>
      </c>
      <c r="D34" s="229">
        <f>(((D15+D16)*D9)*D7)*(10/D30)</f>
        <v>0</v>
      </c>
      <c r="E34" s="164">
        <f>(((E15+E16)*E9)*E7)*(10/E30)</f>
        <v>0</v>
      </c>
      <c r="F34" s="164">
        <f>(((F15+F16)*F9)*F7)*(10/F30)</f>
        <v>0</v>
      </c>
    </row>
    <row r="35" spans="1:8" ht="19.5" customHeight="1">
      <c r="A35" s="328" t="s">
        <v>155</v>
      </c>
      <c r="B35" s="189" t="s">
        <v>149</v>
      </c>
      <c r="C35" s="105" t="s">
        <v>150</v>
      </c>
      <c r="D35" s="167" t="s">
        <v>151</v>
      </c>
      <c r="E35" s="168" t="s">
        <v>74</v>
      </c>
      <c r="F35" s="169" t="s">
        <v>74</v>
      </c>
    </row>
    <row r="36" spans="1:8" ht="19.5" customHeight="1">
      <c r="A36" s="328"/>
      <c r="B36" s="218" t="s">
        <v>152</v>
      </c>
      <c r="C36" s="170">
        <f>C27+(C34/10)</f>
        <v>36036</v>
      </c>
      <c r="D36" s="234">
        <f>D27+(D34/(D30*2))</f>
        <v>28080</v>
      </c>
      <c r="E36" s="171">
        <f>E27+(E34/(E30*2))</f>
        <v>17784</v>
      </c>
      <c r="F36" s="171">
        <f>F27+(F34/(F30*2))</f>
        <v>5616</v>
      </c>
      <c r="H36" s="75"/>
    </row>
    <row r="37" spans="1:8" ht="19.5" customHeight="1">
      <c r="A37" s="328"/>
      <c r="B37" s="218" t="s">
        <v>153</v>
      </c>
      <c r="C37" s="170">
        <f>$C$36-C36</f>
        <v>0</v>
      </c>
      <c r="D37" s="234">
        <f>$C$36-D36</f>
        <v>7956</v>
      </c>
      <c r="E37" s="171">
        <f>$C$36-E36</f>
        <v>18252</v>
      </c>
      <c r="F37" s="171">
        <f>$C$36-F36</f>
        <v>30420</v>
      </c>
      <c r="H37" s="75"/>
    </row>
    <row r="38" spans="1:8" ht="19.5" customHeight="1">
      <c r="A38" s="328"/>
      <c r="B38" s="233" t="s">
        <v>154</v>
      </c>
      <c r="C38" s="172">
        <v>0</v>
      </c>
      <c r="D38" s="235">
        <f>($C$36-D36)/$C$36</f>
        <v>0.22077922077922077</v>
      </c>
      <c r="E38" s="173">
        <f>($C$36-E36)/$C$36</f>
        <v>0.50649350649350644</v>
      </c>
      <c r="F38" s="173">
        <f>($C$36-F36)/$C$36</f>
        <v>0.8441558441558441</v>
      </c>
    </row>
    <row r="39" spans="1:8" ht="35" customHeight="1">
      <c r="A39" s="329" t="s">
        <v>44</v>
      </c>
      <c r="B39" s="326" t="s">
        <v>156</v>
      </c>
      <c r="C39" s="326"/>
      <c r="D39" s="326"/>
      <c r="E39" s="326"/>
      <c r="F39" s="326"/>
    </row>
    <row r="40" spans="1:8" ht="22.5" customHeight="1">
      <c r="A40" s="329"/>
      <c r="B40" s="233" t="s">
        <v>157</v>
      </c>
      <c r="C40" s="236"/>
      <c r="D40" s="237">
        <v>400</v>
      </c>
      <c r="E40" s="238">
        <v>755</v>
      </c>
      <c r="F40" s="238">
        <v>200</v>
      </c>
      <c r="G40" s="216" t="s">
        <v>160</v>
      </c>
      <c r="H40" s="239"/>
    </row>
    <row r="41" spans="1:8" ht="22.5" customHeight="1">
      <c r="A41" s="329"/>
      <c r="B41" s="218" t="s">
        <v>158</v>
      </c>
      <c r="C41" s="240"/>
      <c r="D41" s="241">
        <v>300</v>
      </c>
      <c r="E41" s="225">
        <v>300</v>
      </c>
      <c r="F41" s="225">
        <v>450</v>
      </c>
      <c r="G41" s="216" t="s">
        <v>161</v>
      </c>
      <c r="H41" s="239"/>
    </row>
    <row r="42" spans="1:8" ht="19.5" customHeight="1">
      <c r="A42" s="319" t="s">
        <v>50</v>
      </c>
      <c r="B42" s="327" t="s">
        <v>159</v>
      </c>
      <c r="C42" s="327"/>
      <c r="D42" s="327"/>
      <c r="E42" s="327"/>
      <c r="F42" s="327"/>
    </row>
    <row r="43" spans="1:8" ht="19.5" customHeight="1">
      <c r="A43" s="319"/>
      <c r="B43" s="218" t="s">
        <v>163</v>
      </c>
      <c r="C43" s="229">
        <v>0</v>
      </c>
      <c r="D43" s="234">
        <f>((D41+D40)*D7)</f>
        <v>70000</v>
      </c>
      <c r="E43" s="162" t="e">
        <f>((E41+E40+#REF!)*E7)-#REF!</f>
        <v>#REF!</v>
      </c>
      <c r="F43" s="162" t="e">
        <f>((F41+F40+#REF!)*F7)-#REF!</f>
        <v>#REF!</v>
      </c>
      <c r="H43" s="75"/>
    </row>
    <row r="44" spans="1:8" ht="19.5" customHeight="1">
      <c r="A44" s="319"/>
      <c r="B44" s="233" t="s">
        <v>164</v>
      </c>
      <c r="C44" s="242" t="s">
        <v>54</v>
      </c>
      <c r="D44" s="243">
        <f>D43/D37</f>
        <v>8.7983911513323285</v>
      </c>
      <c r="E44" s="175" t="e">
        <f>E43/E37</f>
        <v>#REF!</v>
      </c>
      <c r="F44" s="175" t="e">
        <f>F43/F37</f>
        <v>#REF!</v>
      </c>
    </row>
    <row r="45" spans="1:8" ht="19.5" customHeight="1">
      <c r="A45" s="319"/>
      <c r="B45" s="218" t="s">
        <v>165</v>
      </c>
      <c r="C45" s="244" t="s">
        <v>54</v>
      </c>
      <c r="D45" s="245">
        <f>(D26*300/1000/1000)</f>
        <v>0.79559999999999997</v>
      </c>
      <c r="E45" s="176">
        <f>(E26/2000)</f>
        <v>3.0419999999999998</v>
      </c>
      <c r="F45" s="176">
        <f>(F26/2000)</f>
        <v>5.07</v>
      </c>
      <c r="G45" s="216" t="s">
        <v>162</v>
      </c>
    </row>
    <row r="46" spans="1:8" ht="15">
      <c r="A46" s="319"/>
      <c r="B46" s="233" t="s">
        <v>166</v>
      </c>
      <c r="C46" s="177" t="s">
        <v>54</v>
      </c>
      <c r="D46" s="314">
        <f ca="1">TODAY()+(D44*365)</f>
        <v>48248.412770236297</v>
      </c>
      <c r="E46" s="178" t="e">
        <f ca="1">TODAY()+(E44*365)</f>
        <v>#REF!</v>
      </c>
      <c r="F46" s="179" t="e">
        <f ca="1">TODAY()+(F44*365)</f>
        <v>#REF!</v>
      </c>
    </row>
    <row r="49" spans="1:6">
      <c r="A49" t="s">
        <v>56</v>
      </c>
    </row>
    <row r="50" spans="1:6">
      <c r="A50" t="s">
        <v>46</v>
      </c>
      <c r="C50" s="92">
        <f>C36</f>
        <v>36036</v>
      </c>
      <c r="D50" s="92">
        <f>D36</f>
        <v>28080</v>
      </c>
      <c r="E50" s="92">
        <f>E36</f>
        <v>17784</v>
      </c>
      <c r="F50" s="92">
        <f>F36</f>
        <v>5616</v>
      </c>
    </row>
    <row r="51" spans="1:6">
      <c r="A51" t="s">
        <v>47</v>
      </c>
      <c r="B51" s="183"/>
      <c r="C51" s="183">
        <f>-C36</f>
        <v>-36036</v>
      </c>
      <c r="D51" s="183">
        <f>-D43</f>
        <v>-70000</v>
      </c>
      <c r="E51" s="183" t="e">
        <f>-E43</f>
        <v>#REF!</v>
      </c>
      <c r="F51" s="184" t="e">
        <f>-F43</f>
        <v>#REF!</v>
      </c>
    </row>
    <row r="52" spans="1:6">
      <c r="B52" s="185"/>
      <c r="C52" s="185">
        <f>C37</f>
        <v>0</v>
      </c>
      <c r="D52" s="185">
        <f>D37</f>
        <v>7956</v>
      </c>
      <c r="E52" s="185">
        <f>E37</f>
        <v>18252</v>
      </c>
      <c r="F52" s="185">
        <f>F37</f>
        <v>30420</v>
      </c>
    </row>
    <row r="53" spans="1:6" ht="13">
      <c r="A53" s="80" t="s">
        <v>45</v>
      </c>
    </row>
    <row r="54" spans="1:6">
      <c r="A54">
        <v>1</v>
      </c>
      <c r="B54" s="77"/>
      <c r="C54" s="77" t="str">
        <f>C6</f>
        <v>35W</v>
      </c>
      <c r="D54" s="77" t="str">
        <f>D6</f>
        <v>11W</v>
      </c>
      <c r="E54" s="77" t="str">
        <f>E6</f>
        <v>19W Rax (on/off)</v>
      </c>
      <c r="F54" s="90" t="str">
        <f>F6</f>
        <v>Løsning 2</v>
      </c>
    </row>
    <row r="55" spans="1:6">
      <c r="A55">
        <v>2</v>
      </c>
      <c r="C55" s="79">
        <v>0</v>
      </c>
      <c r="D55" s="79">
        <f>D51+D$52</f>
        <v>-62044</v>
      </c>
      <c r="E55" s="79" t="e">
        <f>E51+E$52</f>
        <v>#REF!</v>
      </c>
      <c r="F55" s="79" t="e">
        <f>F51+F$52</f>
        <v>#REF!</v>
      </c>
    </row>
    <row r="56" spans="1:6">
      <c r="A56">
        <v>3</v>
      </c>
      <c r="C56" s="185">
        <f t="shared" ref="C56:C64" si="1">C55-B$52</f>
        <v>0</v>
      </c>
      <c r="D56" s="185">
        <f t="shared" ref="D56:D64" si="2">D55+D$52</f>
        <v>-54088</v>
      </c>
      <c r="E56" s="185" t="e">
        <f t="shared" ref="E56:E64" si="3">E55+E$52</f>
        <v>#REF!</v>
      </c>
      <c r="F56" s="185" t="e">
        <f t="shared" ref="F56:F64" si="4">F55+F$52</f>
        <v>#REF!</v>
      </c>
    </row>
    <row r="57" spans="1:6">
      <c r="A57">
        <v>4</v>
      </c>
      <c r="C57" s="185">
        <f t="shared" si="1"/>
        <v>0</v>
      </c>
      <c r="D57" s="185">
        <f t="shared" si="2"/>
        <v>-46132</v>
      </c>
      <c r="E57" s="185" t="e">
        <f t="shared" si="3"/>
        <v>#REF!</v>
      </c>
      <c r="F57" s="185" t="e">
        <f t="shared" si="4"/>
        <v>#REF!</v>
      </c>
    </row>
    <row r="58" spans="1:6">
      <c r="A58">
        <v>5</v>
      </c>
      <c r="C58" s="185">
        <f t="shared" si="1"/>
        <v>0</v>
      </c>
      <c r="D58" s="185">
        <f t="shared" si="2"/>
        <v>-38176</v>
      </c>
      <c r="E58" s="185" t="e">
        <f t="shared" si="3"/>
        <v>#REF!</v>
      </c>
      <c r="F58" s="185" t="e">
        <f t="shared" si="4"/>
        <v>#REF!</v>
      </c>
    </row>
    <row r="59" spans="1:6">
      <c r="A59">
        <v>6</v>
      </c>
      <c r="C59" s="185">
        <f t="shared" si="1"/>
        <v>0</v>
      </c>
      <c r="D59" s="185">
        <f t="shared" si="2"/>
        <v>-30220</v>
      </c>
      <c r="E59" s="185" t="e">
        <f t="shared" si="3"/>
        <v>#REF!</v>
      </c>
      <c r="F59" s="185" t="e">
        <f t="shared" si="4"/>
        <v>#REF!</v>
      </c>
    </row>
    <row r="60" spans="1:6">
      <c r="A60">
        <v>7</v>
      </c>
      <c r="C60" s="185">
        <f t="shared" si="1"/>
        <v>0</v>
      </c>
      <c r="D60" s="185">
        <f t="shared" si="2"/>
        <v>-22264</v>
      </c>
      <c r="E60" s="185" t="e">
        <f t="shared" si="3"/>
        <v>#REF!</v>
      </c>
      <c r="F60" s="185" t="e">
        <f t="shared" si="4"/>
        <v>#REF!</v>
      </c>
    </row>
    <row r="61" spans="1:6">
      <c r="A61">
        <v>8</v>
      </c>
      <c r="C61" s="185">
        <f t="shared" si="1"/>
        <v>0</v>
      </c>
      <c r="D61" s="185">
        <f t="shared" si="2"/>
        <v>-14308</v>
      </c>
      <c r="E61" s="185" t="e">
        <f t="shared" si="3"/>
        <v>#REF!</v>
      </c>
      <c r="F61" s="185" t="e">
        <f t="shared" si="4"/>
        <v>#REF!</v>
      </c>
    </row>
    <row r="62" spans="1:6">
      <c r="A62">
        <v>9</v>
      </c>
      <c r="C62" s="185">
        <f t="shared" si="1"/>
        <v>0</v>
      </c>
      <c r="D62" s="185">
        <f t="shared" si="2"/>
        <v>-6352</v>
      </c>
      <c r="E62" s="185" t="e">
        <f t="shared" si="3"/>
        <v>#REF!</v>
      </c>
      <c r="F62" s="185" t="e">
        <f t="shared" si="4"/>
        <v>#REF!</v>
      </c>
    </row>
    <row r="63" spans="1:6">
      <c r="A63">
        <v>10</v>
      </c>
      <c r="C63" s="185">
        <f t="shared" si="1"/>
        <v>0</v>
      </c>
      <c r="D63" s="185">
        <f t="shared" si="2"/>
        <v>1604</v>
      </c>
      <c r="E63" s="185" t="e">
        <f t="shared" si="3"/>
        <v>#REF!</v>
      </c>
      <c r="F63" s="185" t="e">
        <f t="shared" si="4"/>
        <v>#REF!</v>
      </c>
    </row>
    <row r="64" spans="1:6">
      <c r="C64" s="185">
        <f t="shared" si="1"/>
        <v>0</v>
      </c>
      <c r="D64" s="185">
        <f t="shared" si="2"/>
        <v>9560</v>
      </c>
      <c r="E64" s="185" t="e">
        <f t="shared" si="3"/>
        <v>#REF!</v>
      </c>
      <c r="F64" s="185" t="e">
        <f t="shared" si="4"/>
        <v>#REF!</v>
      </c>
    </row>
  </sheetData>
  <sheetProtection selectLockedCells="1"/>
  <mergeCells count="13">
    <mergeCell ref="A7:A18"/>
    <mergeCell ref="A42:A46"/>
    <mergeCell ref="A5:B6"/>
    <mergeCell ref="B2:D2"/>
    <mergeCell ref="B3:D3"/>
    <mergeCell ref="B39:F39"/>
    <mergeCell ref="B42:F42"/>
    <mergeCell ref="A35:A38"/>
    <mergeCell ref="A39:A41"/>
    <mergeCell ref="A19:A28"/>
    <mergeCell ref="B19:F19"/>
    <mergeCell ref="A29:A34"/>
    <mergeCell ref="B29:F29"/>
  </mergeCells>
  <phoneticPr fontId="31" type="noConversion"/>
  <conditionalFormatting sqref="B7:B46">
    <cfRule type="expression" dxfId="179" priority="1">
      <formula>MOD(ROW(),2)=0</formula>
    </cfRule>
  </conditionalFormatting>
  <conditionalFormatting sqref="C7:F18">
    <cfRule type="expression" dxfId="178" priority="52">
      <formula>MOD(ROW(),2)=0</formula>
    </cfRule>
  </conditionalFormatting>
  <conditionalFormatting sqref="C20:F28">
    <cfRule type="expression" dxfId="177" priority="18">
      <formula>MOD(ROW(),2)=0</formula>
    </cfRule>
  </conditionalFormatting>
  <conditionalFormatting sqref="C30:F32">
    <cfRule type="expression" dxfId="176" priority="36">
      <formula>MOD(ROW(),2)=0</formula>
    </cfRule>
  </conditionalFormatting>
  <conditionalFormatting sqref="C33:F34">
    <cfRule type="expression" dxfId="175" priority="26">
      <formula>MOD(ROW(),2)=0</formula>
    </cfRule>
  </conditionalFormatting>
  <conditionalFormatting sqref="C36:F37">
    <cfRule type="expression" dxfId="174" priority="32">
      <formula>MOD(ROW(),2)=0</formula>
    </cfRule>
  </conditionalFormatting>
  <conditionalFormatting sqref="C38:F38">
    <cfRule type="expression" dxfId="173" priority="41">
      <formula>MOD(ROW(),2)=0</formula>
    </cfRule>
  </conditionalFormatting>
  <conditionalFormatting sqref="C40:F41">
    <cfRule type="expression" dxfId="172" priority="21">
      <formula>MOD(ROW(),2)=0</formula>
    </cfRule>
  </conditionalFormatting>
  <conditionalFormatting sqref="C43:F45">
    <cfRule type="expression" dxfId="171" priority="34">
      <formula>MOD(ROW(),2)=0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0" fitToWidth="0" orientation="portrait" r:id="rId1"/>
  <headerFooter>
    <oddHeader xml:space="preserve">&amp;R&amp;"System Font,Normal"&amp;K000000
</oddHeader>
  </headerFooter>
  <drawing r:id="rId2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A25A7-9FE7-4849-855A-60E76DF2ECF7}">
  <sheetPr>
    <tabColor rgb="FFFFC000"/>
    <pageSetUpPr autoPageBreaks="0" fitToPage="1"/>
  </sheetPr>
  <dimension ref="A1:H64"/>
  <sheetViews>
    <sheetView showGridLines="0" view="pageLayout" topLeftCell="A18" zoomScale="85" zoomScalePageLayoutView="85" workbookViewId="0">
      <selection activeCell="F46" sqref="F46"/>
    </sheetView>
  </sheetViews>
  <sheetFormatPr defaultColWidth="8.81640625" defaultRowHeight="12.5"/>
  <cols>
    <col min="1" max="1" width="10.453125" customWidth="1"/>
    <col min="2" max="2" width="55.54296875" customWidth="1"/>
    <col min="3" max="6" width="19.453125" customWidth="1"/>
    <col min="7" max="7" width="30.453125" customWidth="1"/>
    <col min="8" max="8" width="9.453125" customWidth="1"/>
    <col min="9" max="9" width="1.453125" customWidth="1"/>
    <col min="10" max="25" width="9.453125" customWidth="1"/>
  </cols>
  <sheetData>
    <row r="1" spans="1:7" ht="4.5" customHeight="1"/>
    <row r="2" spans="1:7" ht="31.5" customHeight="1">
      <c r="B2" s="322" t="s">
        <v>167</v>
      </c>
      <c r="C2" s="322"/>
      <c r="D2" s="322"/>
      <c r="E2" s="322"/>
      <c r="F2" s="322"/>
      <c r="G2" s="322"/>
    </row>
    <row r="3" spans="1:7" ht="24" customHeight="1">
      <c r="B3" s="324" t="s">
        <v>168</v>
      </c>
      <c r="C3" s="324"/>
      <c r="D3" s="324"/>
      <c r="E3" s="324"/>
      <c r="F3" s="324"/>
      <c r="G3" s="324"/>
    </row>
    <row r="4" spans="1:7" ht="6.75" customHeight="1">
      <c r="A4" s="182"/>
      <c r="B4" s="182"/>
      <c r="C4" s="182"/>
      <c r="D4" s="182"/>
      <c r="E4" s="182"/>
      <c r="F4" s="182"/>
      <c r="G4" s="181"/>
    </row>
    <row r="5" spans="1:7" ht="25.5" customHeight="1">
      <c r="A5" s="320" t="s">
        <v>21</v>
      </c>
      <c r="B5" s="320"/>
      <c r="C5" s="105" t="str">
        <f>'Enkel beräkning'!C5</f>
        <v>Existerande</v>
      </c>
      <c r="D5" s="187" t="s">
        <v>169</v>
      </c>
      <c r="E5" s="104" t="s">
        <v>170</v>
      </c>
      <c r="F5" s="155" t="s">
        <v>171</v>
      </c>
    </row>
    <row r="6" spans="1:7" ht="16.5" customHeight="1">
      <c r="A6" s="321"/>
      <c r="B6" s="321"/>
      <c r="C6" s="299">
        <f>C8</f>
        <v>35</v>
      </c>
      <c r="D6" s="213">
        <f>D8</f>
        <v>30</v>
      </c>
      <c r="E6" s="210">
        <f>E8</f>
        <v>0</v>
      </c>
      <c r="F6" s="209">
        <f>F8</f>
        <v>0</v>
      </c>
    </row>
    <row r="7" spans="1:7" s="8" customFormat="1" ht="19.5" customHeight="1">
      <c r="A7" s="318" t="s">
        <v>125</v>
      </c>
      <c r="B7" s="214" t="s">
        <v>127</v>
      </c>
      <c r="C7" s="215">
        <f>'Enkel beräkning'!C7</f>
        <v>100</v>
      </c>
      <c r="D7" s="215">
        <f>'Enkel beräkning'!D7</f>
        <v>100</v>
      </c>
      <c r="E7" s="215">
        <v>0</v>
      </c>
      <c r="F7" s="215">
        <v>0</v>
      </c>
      <c r="G7" s="216" t="s">
        <v>108</v>
      </c>
    </row>
    <row r="8" spans="1:7" s="8" customFormat="1" ht="19.5" customHeight="1">
      <c r="A8" s="318"/>
      <c r="B8" s="214" t="s">
        <v>128</v>
      </c>
      <c r="C8" s="217">
        <f>'Enkel beräkning'!C8</f>
        <v>35</v>
      </c>
      <c r="D8" s="217">
        <f>'Enkel beräkning'!D8</f>
        <v>30</v>
      </c>
      <c r="E8" s="217">
        <v>0</v>
      </c>
      <c r="F8" s="217">
        <v>0</v>
      </c>
      <c r="G8" s="216" t="s">
        <v>109</v>
      </c>
    </row>
    <row r="9" spans="1:7" s="8" customFormat="1" ht="19.5" customHeight="1">
      <c r="A9" s="318"/>
      <c r="B9" s="218" t="s">
        <v>129</v>
      </c>
      <c r="C9" s="219">
        <f>'Enkel beräkning'!C9</f>
        <v>1</v>
      </c>
      <c r="D9" s="219">
        <f>'Enkel beräkning'!D9</f>
        <v>1</v>
      </c>
      <c r="E9" s="215">
        <v>1</v>
      </c>
      <c r="F9" s="219">
        <v>1</v>
      </c>
      <c r="G9" s="216" t="s">
        <v>110</v>
      </c>
    </row>
    <row r="10" spans="1:7" s="8" customFormat="1" ht="19.5" customHeight="1">
      <c r="A10" s="318"/>
      <c r="B10" s="218" t="s">
        <v>130</v>
      </c>
      <c r="C10" s="220">
        <f>'Enkel beräkning'!C10</f>
        <v>12000</v>
      </c>
      <c r="D10" s="220">
        <f>'Enkel beräkning'!D10</f>
        <v>50000</v>
      </c>
      <c r="E10" s="220">
        <v>50000</v>
      </c>
      <c r="F10" s="220">
        <v>50000</v>
      </c>
      <c r="G10" s="216" t="s">
        <v>111</v>
      </c>
    </row>
    <row r="11" spans="1:7" s="8" customFormat="1" ht="19.5" hidden="1" customHeight="1">
      <c r="A11" s="318"/>
      <c r="B11" s="218" t="s">
        <v>94</v>
      </c>
      <c r="C11" s="220">
        <f>'Enkel beräkning'!C11</f>
        <v>0</v>
      </c>
      <c r="D11" s="221"/>
      <c r="E11" s="222"/>
      <c r="F11" s="222"/>
      <c r="G11" s="216" t="s">
        <v>104</v>
      </c>
    </row>
    <row r="12" spans="1:7" s="8" customFormat="1" ht="19.5" customHeight="1">
      <c r="A12" s="318"/>
      <c r="B12" s="218" t="s">
        <v>131</v>
      </c>
      <c r="C12" s="223">
        <f>'Enkel beräkning'!C12</f>
        <v>0.1</v>
      </c>
      <c r="D12" s="223">
        <f>'Enkel beräkning'!D12</f>
        <v>0</v>
      </c>
      <c r="E12" s="223">
        <v>0</v>
      </c>
      <c r="F12" s="223">
        <v>0</v>
      </c>
      <c r="G12" s="216" t="s">
        <v>112</v>
      </c>
    </row>
    <row r="13" spans="1:7" s="8" customFormat="1" ht="19.5" customHeight="1">
      <c r="A13" s="318"/>
      <c r="B13" s="218" t="s">
        <v>132</v>
      </c>
      <c r="C13" s="220">
        <f>'Enkel beräkning'!C13</f>
        <v>3120</v>
      </c>
      <c r="D13" s="220">
        <f>'Enkel beräkning'!D13</f>
        <v>3120</v>
      </c>
      <c r="E13" s="220">
        <f>D13</f>
        <v>3120</v>
      </c>
      <c r="F13" s="220">
        <f>E13</f>
        <v>3120</v>
      </c>
      <c r="G13" s="216" t="s">
        <v>113</v>
      </c>
    </row>
    <row r="14" spans="1:7" s="8" customFormat="1" ht="19.5" customHeight="1">
      <c r="A14" s="318"/>
      <c r="B14" s="218" t="s">
        <v>23</v>
      </c>
      <c r="C14" s="225">
        <f>'Enkel beräkning'!C14</f>
        <v>3</v>
      </c>
      <c r="D14" s="225">
        <f>'Enkel beräkning'!D14</f>
        <v>3</v>
      </c>
      <c r="E14" s="225">
        <f>D14</f>
        <v>3</v>
      </c>
      <c r="F14" s="225">
        <f>D14</f>
        <v>3</v>
      </c>
      <c r="G14" s="216" t="s">
        <v>114</v>
      </c>
    </row>
    <row r="15" spans="1:7" s="8" customFormat="1" ht="19.5" customHeight="1">
      <c r="A15" s="318"/>
      <c r="B15" s="218" t="s">
        <v>133</v>
      </c>
      <c r="C15" s="225">
        <f>'Enkel beräkning'!C15</f>
        <v>0</v>
      </c>
      <c r="D15" s="225">
        <f>'Enkel beräkning'!D15</f>
        <v>0</v>
      </c>
      <c r="E15" s="225">
        <f>D15</f>
        <v>0</v>
      </c>
      <c r="F15" s="225">
        <v>0</v>
      </c>
      <c r="G15" s="216" t="s">
        <v>115</v>
      </c>
    </row>
    <row r="16" spans="1:7" s="8" customFormat="1" ht="19.5" customHeight="1">
      <c r="A16" s="318"/>
      <c r="B16" s="218" t="s">
        <v>134</v>
      </c>
      <c r="C16" s="225">
        <f>'Enkel beräkning'!C16</f>
        <v>0</v>
      </c>
      <c r="D16" s="225">
        <f>'Enkel beräkning'!D16</f>
        <v>0</v>
      </c>
      <c r="E16" s="225">
        <f>D16</f>
        <v>0</v>
      </c>
      <c r="F16" s="225">
        <v>0</v>
      </c>
      <c r="G16" s="216" t="s">
        <v>116</v>
      </c>
    </row>
    <row r="17" spans="1:7" s="8" customFormat="1" ht="19.5" customHeight="1">
      <c r="A17" s="318"/>
      <c r="B17" s="218" t="s">
        <v>135</v>
      </c>
      <c r="C17" s="226">
        <f>'Enkel beräkning'!C17</f>
        <v>0</v>
      </c>
      <c r="D17" s="226">
        <f>'Enkel beräkning'!D17</f>
        <v>0</v>
      </c>
      <c r="E17" s="226">
        <v>0</v>
      </c>
      <c r="F17" s="226">
        <v>0</v>
      </c>
      <c r="G17" s="216" t="s">
        <v>117</v>
      </c>
    </row>
    <row r="18" spans="1:7" s="8" customFormat="1" ht="19.5" customHeight="1">
      <c r="A18" s="318"/>
      <c r="B18" s="218" t="s">
        <v>136</v>
      </c>
      <c r="C18" s="226">
        <f>'Enkel beräkning'!C18</f>
        <v>0</v>
      </c>
      <c r="D18" s="226">
        <f>'Enkel beräkning'!D18</f>
        <v>0</v>
      </c>
      <c r="E18" s="226">
        <v>0</v>
      </c>
      <c r="F18" s="226">
        <v>0</v>
      </c>
      <c r="G18" s="216" t="s">
        <v>118</v>
      </c>
    </row>
    <row r="19" spans="1:7" s="8" customFormat="1" ht="19.5" customHeight="1">
      <c r="A19" s="330" t="s">
        <v>126</v>
      </c>
      <c r="B19" s="331" t="s">
        <v>18</v>
      </c>
      <c r="C19" s="331"/>
      <c r="D19" s="331"/>
      <c r="E19" s="331"/>
      <c r="F19" s="331"/>
      <c r="G19"/>
    </row>
    <row r="20" spans="1:7" s="8" customFormat="1" ht="19.5" customHeight="1">
      <c r="A20" s="330"/>
      <c r="B20" s="218" t="s">
        <v>39</v>
      </c>
      <c r="C20" s="227">
        <f>((((C8*C9*C12)+(C8*C9))*C7)/1000)*(1-C17)*(1-C18)</f>
        <v>3.85</v>
      </c>
      <c r="D20" s="227">
        <f>((((D8*D9*D12)+(D8*D9))*D7)/1000)*(1-D18)</f>
        <v>3</v>
      </c>
      <c r="E20" s="227">
        <f t="shared" ref="E20:F20" si="0">((((E8*E9*E12)+(E8*E9))*E7)/1000)*(1-E18)</f>
        <v>0</v>
      </c>
      <c r="F20" s="227">
        <f t="shared" si="0"/>
        <v>0</v>
      </c>
      <c r="G20" s="216"/>
    </row>
    <row r="21" spans="1:7" s="251" customFormat="1" ht="19.5" hidden="1" customHeight="1">
      <c r="A21" s="330"/>
      <c r="B21" s="218" t="s">
        <v>137</v>
      </c>
      <c r="C21" s="249">
        <f>((((C8*C9*C12)+(C8*C9))*C7)/1000)*C17</f>
        <v>0</v>
      </c>
      <c r="D21" s="249">
        <f>((((D8*D9*D12)+(D8*D9))*D7)/1000)*D17</f>
        <v>0</v>
      </c>
      <c r="E21" s="249">
        <f t="shared" ref="E21:F21" si="1">((((E8*E9*E12)+(E8*E9))*E7)/1000)*E17</f>
        <v>0</v>
      </c>
      <c r="F21" s="249">
        <f t="shared" si="1"/>
        <v>0</v>
      </c>
      <c r="G21" s="250"/>
    </row>
    <row r="22" spans="1:7" s="251" customFormat="1" ht="19.5" hidden="1" customHeight="1">
      <c r="A22" s="330"/>
      <c r="B22" s="218" t="s">
        <v>138</v>
      </c>
      <c r="C22" s="252">
        <f>C21*(8760-C13)</f>
        <v>0</v>
      </c>
      <c r="D22" s="252">
        <f>D21*(8760-D13)</f>
        <v>0</v>
      </c>
      <c r="E22" s="252">
        <f t="shared" ref="E22:F22" si="2">E21*(8760-E13)</f>
        <v>0</v>
      </c>
      <c r="F22" s="252">
        <f t="shared" si="2"/>
        <v>0</v>
      </c>
      <c r="G22" s="250"/>
    </row>
    <row r="23" spans="1:7" s="251" customFormat="1" ht="19.5" hidden="1" customHeight="1">
      <c r="A23" s="330"/>
      <c r="B23" s="218" t="s">
        <v>139</v>
      </c>
      <c r="C23" s="252">
        <f>(C20*C13)</f>
        <v>12012</v>
      </c>
      <c r="D23" s="252">
        <f>(D20*D13)</f>
        <v>9360</v>
      </c>
      <c r="E23" s="252">
        <f t="shared" ref="E23:F23" si="3">(E20*E13)</f>
        <v>0</v>
      </c>
      <c r="F23" s="252">
        <f t="shared" si="3"/>
        <v>0</v>
      </c>
      <c r="G23" s="250"/>
    </row>
    <row r="24" spans="1:7" s="251" customFormat="1" ht="19.5" hidden="1" customHeight="1">
      <c r="A24" s="330"/>
      <c r="B24" s="218" t="s">
        <v>140</v>
      </c>
      <c r="C24" s="252">
        <f>C22+C23</f>
        <v>12012</v>
      </c>
      <c r="D24" s="252">
        <f>D22+D23</f>
        <v>9360</v>
      </c>
      <c r="E24" s="252">
        <f t="shared" ref="E24:F24" si="4">E22+E23</f>
        <v>0</v>
      </c>
      <c r="F24" s="252">
        <f t="shared" si="4"/>
        <v>0</v>
      </c>
      <c r="G24" s="250"/>
    </row>
    <row r="25" spans="1:7" s="8" customFormat="1" ht="19.5" customHeight="1">
      <c r="A25" s="330"/>
      <c r="B25" s="218" t="s">
        <v>141</v>
      </c>
      <c r="C25" s="252">
        <f>C22+C23</f>
        <v>12012</v>
      </c>
      <c r="D25" s="252">
        <f>D22+D23</f>
        <v>9360</v>
      </c>
      <c r="E25" s="252">
        <f t="shared" ref="E25:F25" si="5">E22+E23</f>
        <v>0</v>
      </c>
      <c r="F25" s="252">
        <f t="shared" si="5"/>
        <v>0</v>
      </c>
      <c r="G25" s="216"/>
    </row>
    <row r="26" spans="1:7" s="8" customFormat="1" ht="19.5" customHeight="1">
      <c r="A26" s="330"/>
      <c r="B26" s="218" t="s">
        <v>142</v>
      </c>
      <c r="C26" s="228">
        <f>C25-C25</f>
        <v>0</v>
      </c>
      <c r="D26" s="228">
        <f>C25-D25</f>
        <v>2652</v>
      </c>
      <c r="E26" s="228">
        <f>C25-E25</f>
        <v>12012</v>
      </c>
      <c r="F26" s="228">
        <f>C25-F25</f>
        <v>12012</v>
      </c>
      <c r="G26" s="216"/>
    </row>
    <row r="27" spans="1:7" s="8" customFormat="1" ht="19.5" customHeight="1">
      <c r="A27" s="330"/>
      <c r="B27" s="218" t="s">
        <v>143</v>
      </c>
      <c r="C27" s="234">
        <f>C25*C14</f>
        <v>36036</v>
      </c>
      <c r="D27" s="229">
        <f>D25*D14</f>
        <v>28080</v>
      </c>
      <c r="E27" s="234">
        <f>E25*E14</f>
        <v>0</v>
      </c>
      <c r="F27" s="234">
        <f>F25*F14</f>
        <v>0</v>
      </c>
      <c r="G27" s="216"/>
    </row>
    <row r="28" spans="1:7" s="8" customFormat="1" ht="19.5" customHeight="1">
      <c r="A28" s="330"/>
      <c r="B28" s="218" t="s">
        <v>144</v>
      </c>
      <c r="C28" s="234">
        <v>0</v>
      </c>
      <c r="D28" s="229">
        <f>C27-D27</f>
        <v>7956</v>
      </c>
      <c r="E28" s="234">
        <f>C27-E27</f>
        <v>36036</v>
      </c>
      <c r="F28" s="234">
        <f>C27-F27</f>
        <v>36036</v>
      </c>
      <c r="G28" s="216"/>
    </row>
    <row r="29" spans="1:7" s="8" customFormat="1" ht="31.5" customHeight="1">
      <c r="A29" s="332" t="s">
        <v>145</v>
      </c>
      <c r="B29" s="333" t="s">
        <v>148</v>
      </c>
      <c r="C29" s="333"/>
      <c r="D29" s="333"/>
      <c r="E29" s="333"/>
      <c r="F29" s="333"/>
      <c r="G29"/>
    </row>
    <row r="30" spans="1:7" ht="19.5" customHeight="1">
      <c r="A30" s="332"/>
      <c r="B30" s="218" t="s">
        <v>146</v>
      </c>
      <c r="C30" s="230">
        <f>C10/C13/(1-C18)</f>
        <v>3.8461538461538463</v>
      </c>
      <c r="D30" s="230">
        <f t="shared" ref="D30:F30" si="6">D10/D13/(1-D18)</f>
        <v>16.025641025641026</v>
      </c>
      <c r="E30" s="230">
        <f t="shared" si="6"/>
        <v>16.025641025641026</v>
      </c>
      <c r="F30" s="230">
        <f t="shared" si="6"/>
        <v>16.025641025641026</v>
      </c>
      <c r="G30" s="216"/>
    </row>
    <row r="31" spans="1:7" ht="19.5" hidden="1" customHeight="1">
      <c r="A31" s="332"/>
      <c r="B31" s="218" t="s">
        <v>97</v>
      </c>
      <c r="C31" s="230" t="s">
        <v>95</v>
      </c>
      <c r="D31" s="231" t="e">
        <f>VLOOKUP(D11,'L-faktor'!$C$1:$H$5,6,)</f>
        <v>#N/A</v>
      </c>
      <c r="E31" s="231" t="e">
        <f>VLOOKUP(E11,'L-faktor'!$C$1:$H$5,6,)</f>
        <v>#N/A</v>
      </c>
      <c r="F31" s="231" t="e">
        <f>VLOOKUP(F11,'L-faktor'!$C$1:$H$5,6,)</f>
        <v>#N/A</v>
      </c>
      <c r="G31" s="216" t="s">
        <v>96</v>
      </c>
    </row>
    <row r="32" spans="1:7" ht="19.5" hidden="1" customHeight="1">
      <c r="A32" s="332"/>
      <c r="B32" s="218" t="s">
        <v>98</v>
      </c>
      <c r="C32" s="230" t="s">
        <v>95</v>
      </c>
      <c r="D32" s="230" t="e">
        <f>ROUND((D7/D31),0)</f>
        <v>#N/A</v>
      </c>
      <c r="E32" s="230" t="e">
        <f>ROUND((E7/E31),0)</f>
        <v>#N/A</v>
      </c>
      <c r="F32" s="230" t="e">
        <f>ROUND((F7/F31),0)</f>
        <v>#N/A</v>
      </c>
      <c r="G32" s="216" t="s">
        <v>96</v>
      </c>
    </row>
    <row r="33" spans="1:8" ht="19.5" hidden="1" customHeight="1">
      <c r="A33" s="332"/>
      <c r="B33" s="218" t="s">
        <v>103</v>
      </c>
      <c r="C33" s="246" t="s">
        <v>95</v>
      </c>
      <c r="D33" s="247"/>
      <c r="E33" s="247"/>
      <c r="F33" s="247"/>
      <c r="G33" s="216"/>
    </row>
    <row r="34" spans="1:8" ht="19.5" customHeight="1">
      <c r="A34" s="332"/>
      <c r="B34" s="218" t="s">
        <v>147</v>
      </c>
      <c r="C34" s="229">
        <f>(((C15+C16)*C9)*C7)*(10/C30)</f>
        <v>0</v>
      </c>
      <c r="D34" s="229">
        <f>(((D15+D16)*D9)*D7)*(10/D30)</f>
        <v>0</v>
      </c>
      <c r="E34" s="229">
        <f>(((E15+E16)*E9)*E7)*(10/E30)</f>
        <v>0</v>
      </c>
      <c r="F34" s="229">
        <f>(((F15+F16)*F9)*F7)*(10/F30)</f>
        <v>0</v>
      </c>
      <c r="G34" s="216"/>
    </row>
    <row r="35" spans="1:8" ht="19.5" customHeight="1">
      <c r="A35" s="328" t="s">
        <v>155</v>
      </c>
      <c r="B35" s="189" t="s">
        <v>149</v>
      </c>
      <c r="C35" s="186" t="s">
        <v>121</v>
      </c>
      <c r="D35" s="167" t="s">
        <v>172</v>
      </c>
      <c r="E35" s="168" t="s">
        <v>172</v>
      </c>
      <c r="F35" s="169" t="s">
        <v>172</v>
      </c>
    </row>
    <row r="36" spans="1:8" ht="19.5" customHeight="1">
      <c r="A36" s="328"/>
      <c r="B36" s="218" t="s">
        <v>55</v>
      </c>
      <c r="C36" s="170">
        <f>C27+(C34/10)</f>
        <v>36036</v>
      </c>
      <c r="D36" s="234">
        <f>D27+(D34/(D30*2))</f>
        <v>28080</v>
      </c>
      <c r="E36" s="234">
        <f>E27+(E34/(E30*2))</f>
        <v>0</v>
      </c>
      <c r="F36" s="234">
        <f>F27+(F34/(F30*2))</f>
        <v>0</v>
      </c>
      <c r="G36" s="216"/>
      <c r="H36" s="75"/>
    </row>
    <row r="37" spans="1:8" ht="19.5" customHeight="1">
      <c r="A37" s="328"/>
      <c r="B37" s="218" t="s">
        <v>38</v>
      </c>
      <c r="C37" s="170">
        <f>$C$36-C36</f>
        <v>0</v>
      </c>
      <c r="D37" s="234">
        <f>$C$36-D36</f>
        <v>7956</v>
      </c>
      <c r="E37" s="234">
        <f>$C$36-E36</f>
        <v>36036</v>
      </c>
      <c r="F37" s="234">
        <f>$C$36-F36</f>
        <v>36036</v>
      </c>
      <c r="G37" s="216"/>
      <c r="H37" s="75"/>
    </row>
    <row r="38" spans="1:8" ht="19.5" customHeight="1">
      <c r="A38" s="328"/>
      <c r="B38" s="233" t="s">
        <v>35</v>
      </c>
      <c r="C38" s="172">
        <v>0</v>
      </c>
      <c r="D38" s="235">
        <f>($C$36-D36)/$C$36</f>
        <v>0.22077922077922077</v>
      </c>
      <c r="E38" s="235">
        <f>($C$36-E36)/$C$36</f>
        <v>1</v>
      </c>
      <c r="F38" s="235">
        <f>($C$36-F36)/$C$36</f>
        <v>1</v>
      </c>
      <c r="G38" s="216"/>
    </row>
    <row r="39" spans="1:8" ht="33.5" customHeight="1">
      <c r="A39" s="329" t="s">
        <v>44</v>
      </c>
      <c r="B39" s="326" t="s">
        <v>156</v>
      </c>
      <c r="C39" s="326"/>
      <c r="D39" s="326"/>
      <c r="E39" s="326"/>
      <c r="F39" s="326"/>
    </row>
    <row r="40" spans="1:8" ht="22.5" customHeight="1">
      <c r="A40" s="329"/>
      <c r="B40" s="233" t="s">
        <v>157</v>
      </c>
      <c r="C40" s="236"/>
      <c r="D40" s="237">
        <v>100</v>
      </c>
      <c r="E40" s="238">
        <v>200</v>
      </c>
      <c r="F40" s="238">
        <v>300</v>
      </c>
      <c r="G40" s="216" t="s">
        <v>107</v>
      </c>
      <c r="H40" s="75"/>
    </row>
    <row r="41" spans="1:8" ht="22.5" customHeight="1">
      <c r="A41" s="329"/>
      <c r="B41" s="218" t="s">
        <v>158</v>
      </c>
      <c r="C41" s="240"/>
      <c r="D41" s="241">
        <v>100</v>
      </c>
      <c r="E41" s="225">
        <v>200</v>
      </c>
      <c r="F41" s="225">
        <v>300</v>
      </c>
      <c r="G41" s="216" t="s">
        <v>106</v>
      </c>
      <c r="H41" s="75"/>
    </row>
    <row r="42" spans="1:8" ht="19.5" customHeight="1">
      <c r="A42" s="319" t="s">
        <v>50</v>
      </c>
      <c r="B42" s="327" t="s">
        <v>159</v>
      </c>
      <c r="C42" s="327"/>
      <c r="D42" s="327"/>
      <c r="E42" s="327"/>
      <c r="F42" s="327"/>
    </row>
    <row r="43" spans="1:8" ht="19.5" customHeight="1">
      <c r="A43" s="319"/>
      <c r="B43" s="218" t="s">
        <v>163</v>
      </c>
      <c r="C43" s="234">
        <f>((C41+C40)*C7)</f>
        <v>0</v>
      </c>
      <c r="D43" s="234">
        <f>((D41+D40)*D7)</f>
        <v>20000</v>
      </c>
      <c r="E43" s="234">
        <f>((E41+E40)*E7)</f>
        <v>0</v>
      </c>
      <c r="F43" s="234">
        <f>((F41+F40)*F7)</f>
        <v>0</v>
      </c>
      <c r="G43" s="216"/>
      <c r="H43" s="75"/>
    </row>
    <row r="44" spans="1:8" ht="19.5" customHeight="1">
      <c r="A44" s="319"/>
      <c r="B44" s="233" t="s">
        <v>164</v>
      </c>
      <c r="C44" s="242" t="s">
        <v>54</v>
      </c>
      <c r="D44" s="243">
        <f>D43/D37</f>
        <v>2.5138260432378079</v>
      </c>
      <c r="E44" s="243">
        <f>E43/E37</f>
        <v>0</v>
      </c>
      <c r="F44" s="243">
        <f>F43/F37</f>
        <v>0</v>
      </c>
      <c r="G44" s="216"/>
    </row>
    <row r="45" spans="1:8" ht="19.5" customHeight="1">
      <c r="A45" s="319"/>
      <c r="B45" s="218" t="s">
        <v>165</v>
      </c>
      <c r="C45" s="244" t="s">
        <v>54</v>
      </c>
      <c r="D45" s="253">
        <f>(D26*300/1000/1000)</f>
        <v>0.79559999999999997</v>
      </c>
      <c r="E45" s="253">
        <f>(E26*300/1000/1000)</f>
        <v>3.6035999999999997</v>
      </c>
      <c r="F45" s="253">
        <f>(F26*300/1000/1000)</f>
        <v>3.6035999999999997</v>
      </c>
      <c r="G45" s="248" t="s">
        <v>105</v>
      </c>
    </row>
    <row r="46" spans="1:8" ht="15">
      <c r="A46" s="319"/>
      <c r="B46" s="233" t="s">
        <v>166</v>
      </c>
      <c r="C46" s="177" t="s">
        <v>54</v>
      </c>
      <c r="D46" s="314">
        <f ca="1">TODAY()+(D44*365)</f>
        <v>45954.5465057818</v>
      </c>
      <c r="E46" s="315">
        <f ca="1">TODAY()+(E44*365)</f>
        <v>45037</v>
      </c>
      <c r="F46" s="316">
        <f ca="1">TODAY()+(F44*365)</f>
        <v>45037</v>
      </c>
    </row>
    <row r="49" spans="1:6">
      <c r="A49" t="s">
        <v>56</v>
      </c>
    </row>
    <row r="50" spans="1:6">
      <c r="A50" t="s">
        <v>46</v>
      </c>
      <c r="C50" s="92">
        <f>C36</f>
        <v>36036</v>
      </c>
      <c r="D50" s="92">
        <f>D36</f>
        <v>28080</v>
      </c>
      <c r="E50" s="92">
        <f>E36</f>
        <v>0</v>
      </c>
      <c r="F50" s="92">
        <f>F36</f>
        <v>0</v>
      </c>
    </row>
    <row r="51" spans="1:6">
      <c r="A51" t="s">
        <v>47</v>
      </c>
      <c r="B51" s="183"/>
      <c r="C51" s="183">
        <f>-C36</f>
        <v>-36036</v>
      </c>
      <c r="D51" s="183">
        <f>-D43</f>
        <v>-20000</v>
      </c>
      <c r="E51" s="183">
        <f>-E43</f>
        <v>0</v>
      </c>
      <c r="F51" s="184">
        <f>-F43</f>
        <v>0</v>
      </c>
    </row>
    <row r="52" spans="1:6">
      <c r="B52" s="185"/>
      <c r="C52" s="185">
        <f>C37</f>
        <v>0</v>
      </c>
      <c r="D52" s="185">
        <f>D37</f>
        <v>7956</v>
      </c>
      <c r="E52" s="185">
        <f>E37</f>
        <v>36036</v>
      </c>
      <c r="F52" s="185">
        <f>F37</f>
        <v>36036</v>
      </c>
    </row>
    <row r="53" spans="1:6" ht="13">
      <c r="A53" s="80" t="s">
        <v>45</v>
      </c>
    </row>
    <row r="54" spans="1:6" ht="13.5">
      <c r="B54" s="77"/>
      <c r="C54" s="212">
        <f>C6</f>
        <v>35</v>
      </c>
      <c r="D54" s="213">
        <f>D6</f>
        <v>30</v>
      </c>
      <c r="E54" s="210">
        <f>E6</f>
        <v>0</v>
      </c>
      <c r="F54" s="209">
        <f>F6</f>
        <v>0</v>
      </c>
    </row>
    <row r="55" spans="1:6">
      <c r="B55">
        <v>1</v>
      </c>
      <c r="C55" s="79">
        <v>0</v>
      </c>
      <c r="D55" s="79">
        <f>D51+D$52</f>
        <v>-12044</v>
      </c>
      <c r="E55" s="79">
        <f>E51+E$52</f>
        <v>36036</v>
      </c>
      <c r="F55" s="79">
        <f>F51+F$52</f>
        <v>36036</v>
      </c>
    </row>
    <row r="56" spans="1:6">
      <c r="B56">
        <v>2</v>
      </c>
      <c r="C56" s="185">
        <f t="shared" ref="C56:C64" si="7">C55-B$52</f>
        <v>0</v>
      </c>
      <c r="D56" s="185">
        <f t="shared" ref="D56:F64" si="8">D55+D$52</f>
        <v>-4088</v>
      </c>
      <c r="E56" s="185">
        <f t="shared" si="8"/>
        <v>72072</v>
      </c>
      <c r="F56" s="185">
        <f t="shared" si="8"/>
        <v>72072</v>
      </c>
    </row>
    <row r="57" spans="1:6">
      <c r="B57">
        <v>3</v>
      </c>
      <c r="C57" s="185">
        <f t="shared" si="7"/>
        <v>0</v>
      </c>
      <c r="D57" s="185">
        <f t="shared" si="8"/>
        <v>3868</v>
      </c>
      <c r="E57" s="185">
        <f t="shared" si="8"/>
        <v>108108</v>
      </c>
      <c r="F57" s="185">
        <f t="shared" si="8"/>
        <v>108108</v>
      </c>
    </row>
    <row r="58" spans="1:6">
      <c r="B58">
        <v>4</v>
      </c>
      <c r="C58" s="185">
        <f t="shared" si="7"/>
        <v>0</v>
      </c>
      <c r="D58" s="185">
        <f t="shared" si="8"/>
        <v>11824</v>
      </c>
      <c r="E58" s="185">
        <f t="shared" si="8"/>
        <v>144144</v>
      </c>
      <c r="F58" s="185">
        <f t="shared" si="8"/>
        <v>144144</v>
      </c>
    </row>
    <row r="59" spans="1:6">
      <c r="B59">
        <v>5</v>
      </c>
      <c r="C59" s="185">
        <f t="shared" si="7"/>
        <v>0</v>
      </c>
      <c r="D59" s="185">
        <f t="shared" si="8"/>
        <v>19780</v>
      </c>
      <c r="E59" s="185">
        <f t="shared" si="8"/>
        <v>180180</v>
      </c>
      <c r="F59" s="185">
        <f t="shared" si="8"/>
        <v>180180</v>
      </c>
    </row>
    <row r="60" spans="1:6">
      <c r="B60">
        <v>6</v>
      </c>
      <c r="C60" s="185">
        <f t="shared" si="7"/>
        <v>0</v>
      </c>
      <c r="D60" s="185">
        <f t="shared" si="8"/>
        <v>27736</v>
      </c>
      <c r="E60" s="185">
        <f t="shared" si="8"/>
        <v>216216</v>
      </c>
      <c r="F60" s="185">
        <f t="shared" si="8"/>
        <v>216216</v>
      </c>
    </row>
    <row r="61" spans="1:6">
      <c r="B61">
        <v>7</v>
      </c>
      <c r="C61" s="185">
        <f t="shared" si="7"/>
        <v>0</v>
      </c>
      <c r="D61" s="185">
        <f t="shared" si="8"/>
        <v>35692</v>
      </c>
      <c r="E61" s="185">
        <f t="shared" si="8"/>
        <v>252252</v>
      </c>
      <c r="F61" s="185">
        <f t="shared" si="8"/>
        <v>252252</v>
      </c>
    </row>
    <row r="62" spans="1:6">
      <c r="B62">
        <v>8</v>
      </c>
      <c r="C62" s="185">
        <f t="shared" si="7"/>
        <v>0</v>
      </c>
      <c r="D62" s="185">
        <f t="shared" si="8"/>
        <v>43648</v>
      </c>
      <c r="E62" s="185">
        <f t="shared" si="8"/>
        <v>288288</v>
      </c>
      <c r="F62" s="185">
        <f t="shared" si="8"/>
        <v>288288</v>
      </c>
    </row>
    <row r="63" spans="1:6">
      <c r="B63">
        <v>9</v>
      </c>
      <c r="C63" s="185">
        <f t="shared" si="7"/>
        <v>0</v>
      </c>
      <c r="D63" s="185">
        <f t="shared" si="8"/>
        <v>51604</v>
      </c>
      <c r="E63" s="185">
        <f t="shared" si="8"/>
        <v>324324</v>
      </c>
      <c r="F63" s="185">
        <f t="shared" si="8"/>
        <v>324324</v>
      </c>
    </row>
    <row r="64" spans="1:6" ht="13">
      <c r="B64">
        <v>10</v>
      </c>
      <c r="C64" s="211">
        <f t="shared" si="7"/>
        <v>0</v>
      </c>
      <c r="D64" s="211">
        <f t="shared" si="8"/>
        <v>59560</v>
      </c>
      <c r="E64" s="211">
        <f t="shared" si="8"/>
        <v>360360</v>
      </c>
      <c r="F64" s="211">
        <f t="shared" si="8"/>
        <v>360360</v>
      </c>
    </row>
  </sheetData>
  <sheetProtection selectLockedCells="1"/>
  <mergeCells count="13">
    <mergeCell ref="B2:G2"/>
    <mergeCell ref="B3:G3"/>
    <mergeCell ref="A42:A46"/>
    <mergeCell ref="B42:F42"/>
    <mergeCell ref="A5:B6"/>
    <mergeCell ref="A7:A18"/>
    <mergeCell ref="A19:A28"/>
    <mergeCell ref="B19:F19"/>
    <mergeCell ref="A29:A34"/>
    <mergeCell ref="B29:F29"/>
    <mergeCell ref="A35:A38"/>
    <mergeCell ref="A39:A41"/>
    <mergeCell ref="B39:F39"/>
  </mergeCells>
  <conditionalFormatting sqref="B7:B46">
    <cfRule type="expression" dxfId="170" priority="1">
      <formula>MOD(ROW(),2)=0</formula>
    </cfRule>
  </conditionalFormatting>
  <conditionalFormatting sqref="C7:F18">
    <cfRule type="expression" dxfId="169" priority="18">
      <formula>MOD(ROW(),2)=0</formula>
    </cfRule>
  </conditionalFormatting>
  <conditionalFormatting sqref="C20:F28">
    <cfRule type="expression" dxfId="168" priority="17">
      <formula>MOD(ROW(),2)=0</formula>
    </cfRule>
  </conditionalFormatting>
  <conditionalFormatting sqref="C30:F32">
    <cfRule type="expression" dxfId="167" priority="16">
      <formula>MOD(ROW(),2)=0</formula>
    </cfRule>
  </conditionalFormatting>
  <conditionalFormatting sqref="C33:F34">
    <cfRule type="expression" dxfId="166" priority="43">
      <formula>MOD(ROW(),2)=0</formula>
    </cfRule>
  </conditionalFormatting>
  <conditionalFormatting sqref="C36:F37">
    <cfRule type="expression" dxfId="165" priority="46">
      <formula>MOD(ROW(),2)=0</formula>
    </cfRule>
  </conditionalFormatting>
  <conditionalFormatting sqref="C38:F38">
    <cfRule type="expression" dxfId="164" priority="53">
      <formula>MOD(ROW(),2)=0</formula>
    </cfRule>
  </conditionalFormatting>
  <conditionalFormatting sqref="C40:F41">
    <cfRule type="expression" dxfId="163" priority="38">
      <formula>MOD(ROW(),2)=0</formula>
    </cfRule>
  </conditionalFormatting>
  <conditionalFormatting sqref="C43:F45">
    <cfRule type="expression" dxfId="162" priority="26">
      <formula>MOD(ROW(),2)=0</formula>
    </cfRule>
  </conditionalFormatting>
  <printOptions horizontalCentered="1"/>
  <pageMargins left="0.25" right="0.25" top="0.75" bottom="0.75" header="0.3" footer="0.3"/>
  <pageSetup paperSize="9" scale="3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C1DC8-1DC1-FE4D-A1BE-C78EA1C3D1D7}">
  <sheetPr>
    <tabColor rgb="FF00B0F0"/>
    <pageSetUpPr autoPageBreaks="0" fitToPage="1"/>
  </sheetPr>
  <dimension ref="A1:AP51"/>
  <sheetViews>
    <sheetView showGridLines="0" topLeftCell="A2" zoomScale="70" zoomScaleNormal="70" workbookViewId="0">
      <pane xSplit="2" topLeftCell="AF1" activePane="topRight" state="frozen"/>
      <selection pane="topRight" activeCell="A52" sqref="A52"/>
    </sheetView>
  </sheetViews>
  <sheetFormatPr defaultColWidth="8.81640625" defaultRowHeight="12.5"/>
  <cols>
    <col min="1" max="1" width="19.26953125" customWidth="1"/>
    <col min="2" max="2" width="55.54296875" customWidth="1"/>
    <col min="3" max="42" width="19.453125" customWidth="1"/>
  </cols>
  <sheetData>
    <row r="1" spans="1:42" ht="4.5" customHeight="1"/>
    <row r="2" spans="1:42" ht="31.5" customHeight="1">
      <c r="A2" s="334" t="s">
        <v>173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</row>
    <row r="3" spans="1:42" ht="24" customHeight="1">
      <c r="A3" s="335" t="s">
        <v>174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</row>
    <row r="4" spans="1:42" ht="6.75" customHeight="1">
      <c r="A4" s="182"/>
      <c r="B4" s="182"/>
      <c r="C4" s="192"/>
      <c r="D4" s="19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92"/>
      <c r="X4" s="19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  <c r="AP4" s="182"/>
    </row>
    <row r="5" spans="1:42" ht="25.5" customHeight="1">
      <c r="A5" s="336" t="s">
        <v>21</v>
      </c>
      <c r="B5" s="336"/>
      <c r="C5" s="193" t="s">
        <v>175</v>
      </c>
      <c r="D5" s="194" t="s">
        <v>176</v>
      </c>
      <c r="E5" s="193" t="s">
        <v>177</v>
      </c>
      <c r="F5" s="194" t="s">
        <v>178</v>
      </c>
      <c r="G5" s="193" t="s">
        <v>179</v>
      </c>
      <c r="H5" s="194" t="s">
        <v>180</v>
      </c>
      <c r="I5" s="193" t="s">
        <v>181</v>
      </c>
      <c r="J5" s="194" t="s">
        <v>182</v>
      </c>
      <c r="K5" s="193" t="s">
        <v>183</v>
      </c>
      <c r="L5" s="194" t="s">
        <v>184</v>
      </c>
      <c r="M5" s="193" t="s">
        <v>185</v>
      </c>
      <c r="N5" s="194" t="s">
        <v>186</v>
      </c>
      <c r="O5" s="193" t="s">
        <v>187</v>
      </c>
      <c r="P5" s="194" t="s">
        <v>188</v>
      </c>
      <c r="Q5" s="193" t="s">
        <v>189</v>
      </c>
      <c r="R5" s="194" t="s">
        <v>190</v>
      </c>
      <c r="S5" s="193" t="s">
        <v>191</v>
      </c>
      <c r="T5" s="194" t="s">
        <v>192</v>
      </c>
      <c r="U5" s="193" t="s">
        <v>193</v>
      </c>
      <c r="V5" s="194" t="s">
        <v>194</v>
      </c>
      <c r="W5" s="193" t="s">
        <v>195</v>
      </c>
      <c r="X5" s="194" t="s">
        <v>196</v>
      </c>
      <c r="Y5" s="193" t="s">
        <v>197</v>
      </c>
      <c r="Z5" s="194" t="s">
        <v>198</v>
      </c>
      <c r="AA5" s="193" t="s">
        <v>199</v>
      </c>
      <c r="AB5" s="194" t="s">
        <v>200</v>
      </c>
      <c r="AC5" s="193" t="s">
        <v>201</v>
      </c>
      <c r="AD5" s="194" t="s">
        <v>202</v>
      </c>
      <c r="AE5" s="193" t="s">
        <v>203</v>
      </c>
      <c r="AF5" s="194" t="s">
        <v>204</v>
      </c>
      <c r="AG5" s="193" t="s">
        <v>205</v>
      </c>
      <c r="AH5" s="194" t="s">
        <v>206</v>
      </c>
      <c r="AI5" s="193" t="s">
        <v>207</v>
      </c>
      <c r="AJ5" s="194" t="s">
        <v>208</v>
      </c>
      <c r="AK5" s="193" t="s">
        <v>209</v>
      </c>
      <c r="AL5" s="194" t="s">
        <v>210</v>
      </c>
      <c r="AM5" s="193" t="s">
        <v>211</v>
      </c>
      <c r="AN5" s="194" t="s">
        <v>212</v>
      </c>
      <c r="AO5" s="193" t="s">
        <v>213</v>
      </c>
      <c r="AP5" s="194" t="s">
        <v>214</v>
      </c>
    </row>
    <row r="6" spans="1:42" ht="16.5" customHeight="1">
      <c r="A6" s="337"/>
      <c r="B6" s="337"/>
      <c r="C6" s="195" t="s">
        <v>101</v>
      </c>
      <c r="D6" s="196" t="s">
        <v>101</v>
      </c>
      <c r="E6" s="195" t="s">
        <v>101</v>
      </c>
      <c r="F6" s="196" t="s">
        <v>101</v>
      </c>
      <c r="G6" s="195" t="s">
        <v>101</v>
      </c>
      <c r="H6" s="196" t="s">
        <v>101</v>
      </c>
      <c r="I6" s="195" t="s">
        <v>101</v>
      </c>
      <c r="J6" s="196" t="s">
        <v>101</v>
      </c>
      <c r="K6" s="195" t="s">
        <v>101</v>
      </c>
      <c r="L6" s="196" t="s">
        <v>101</v>
      </c>
      <c r="M6" s="195" t="s">
        <v>101</v>
      </c>
      <c r="N6" s="196" t="s">
        <v>101</v>
      </c>
      <c r="O6" s="195" t="s">
        <v>101</v>
      </c>
      <c r="P6" s="196" t="s">
        <v>101</v>
      </c>
      <c r="Q6" s="195" t="s">
        <v>101</v>
      </c>
      <c r="R6" s="196" t="s">
        <v>101</v>
      </c>
      <c r="S6" s="195" t="s">
        <v>101</v>
      </c>
      <c r="T6" s="196" t="s">
        <v>101</v>
      </c>
      <c r="U6" s="195" t="s">
        <v>101</v>
      </c>
      <c r="V6" s="196" t="s">
        <v>101</v>
      </c>
      <c r="W6" s="195" t="s">
        <v>101</v>
      </c>
      <c r="X6" s="196" t="s">
        <v>101</v>
      </c>
      <c r="Y6" s="195" t="s">
        <v>101</v>
      </c>
      <c r="Z6" s="196" t="s">
        <v>101</v>
      </c>
      <c r="AA6" s="195" t="s">
        <v>101</v>
      </c>
      <c r="AB6" s="196" t="s">
        <v>101</v>
      </c>
      <c r="AC6" s="195" t="s">
        <v>101</v>
      </c>
      <c r="AD6" s="196" t="s">
        <v>101</v>
      </c>
      <c r="AE6" s="195" t="s">
        <v>101</v>
      </c>
      <c r="AF6" s="196" t="s">
        <v>101</v>
      </c>
      <c r="AG6" s="195" t="s">
        <v>101</v>
      </c>
      <c r="AH6" s="196" t="s">
        <v>101</v>
      </c>
      <c r="AI6" s="195" t="s">
        <v>101</v>
      </c>
      <c r="AJ6" s="196" t="s">
        <v>101</v>
      </c>
      <c r="AK6" s="195" t="s">
        <v>101</v>
      </c>
      <c r="AL6" s="196" t="s">
        <v>101</v>
      </c>
      <c r="AM6" s="195" t="s">
        <v>101</v>
      </c>
      <c r="AN6" s="196" t="s">
        <v>101</v>
      </c>
      <c r="AO6" s="195" t="s">
        <v>101</v>
      </c>
      <c r="AP6" s="196" t="s">
        <v>101</v>
      </c>
    </row>
    <row r="7" spans="1:42" s="256" customFormat="1" ht="19.5" customHeight="1">
      <c r="A7" s="329" t="s">
        <v>125</v>
      </c>
      <c r="B7" s="214" t="s">
        <v>127</v>
      </c>
      <c r="C7" s="254"/>
      <c r="D7" s="255"/>
      <c r="E7" s="254"/>
      <c r="F7" s="255"/>
      <c r="G7" s="254"/>
      <c r="H7" s="255"/>
      <c r="I7" s="254"/>
      <c r="J7" s="255"/>
      <c r="K7" s="254"/>
      <c r="L7" s="255"/>
      <c r="M7" s="254"/>
      <c r="N7" s="255"/>
      <c r="O7" s="254"/>
      <c r="P7" s="255"/>
      <c r="Q7" s="254"/>
      <c r="R7" s="255"/>
      <c r="S7" s="254"/>
      <c r="T7" s="255"/>
      <c r="U7" s="254"/>
      <c r="V7" s="255"/>
      <c r="W7" s="254"/>
      <c r="X7" s="255"/>
      <c r="Y7" s="254"/>
      <c r="Z7" s="255"/>
      <c r="AA7" s="254"/>
      <c r="AB7" s="255"/>
      <c r="AC7" s="254"/>
      <c r="AD7" s="255"/>
      <c r="AE7" s="254"/>
      <c r="AF7" s="255"/>
      <c r="AG7" s="254"/>
      <c r="AH7" s="255"/>
      <c r="AI7" s="254"/>
      <c r="AJ7" s="255"/>
      <c r="AK7" s="254"/>
      <c r="AL7" s="255"/>
      <c r="AM7" s="254"/>
      <c r="AN7" s="255"/>
      <c r="AO7" s="254"/>
      <c r="AP7" s="255"/>
    </row>
    <row r="8" spans="1:42" s="256" customFormat="1" ht="19.5" customHeight="1">
      <c r="A8" s="329"/>
      <c r="B8" s="214" t="s">
        <v>128</v>
      </c>
      <c r="C8" s="257">
        <v>35</v>
      </c>
      <c r="D8" s="258">
        <v>12</v>
      </c>
      <c r="E8" s="257">
        <v>35</v>
      </c>
      <c r="F8" s="258">
        <v>12</v>
      </c>
      <c r="G8" s="257">
        <v>35</v>
      </c>
      <c r="H8" s="258">
        <v>12</v>
      </c>
      <c r="I8" s="257">
        <v>35</v>
      </c>
      <c r="J8" s="258">
        <v>12</v>
      </c>
      <c r="K8" s="257">
        <v>35</v>
      </c>
      <c r="L8" s="258">
        <v>12</v>
      </c>
      <c r="M8" s="257">
        <v>35</v>
      </c>
      <c r="N8" s="258">
        <v>12</v>
      </c>
      <c r="O8" s="257">
        <v>35</v>
      </c>
      <c r="P8" s="258">
        <v>12</v>
      </c>
      <c r="Q8" s="257">
        <v>35</v>
      </c>
      <c r="R8" s="258">
        <v>12</v>
      </c>
      <c r="S8" s="257">
        <v>35</v>
      </c>
      <c r="T8" s="258">
        <v>12</v>
      </c>
      <c r="U8" s="257">
        <v>35</v>
      </c>
      <c r="V8" s="258">
        <v>12</v>
      </c>
      <c r="W8" s="257">
        <v>35</v>
      </c>
      <c r="X8" s="258">
        <v>12</v>
      </c>
      <c r="Y8" s="257">
        <v>35</v>
      </c>
      <c r="Z8" s="258">
        <v>12</v>
      </c>
      <c r="AA8" s="257">
        <v>35</v>
      </c>
      <c r="AB8" s="258">
        <v>12</v>
      </c>
      <c r="AC8" s="257">
        <v>35</v>
      </c>
      <c r="AD8" s="258">
        <v>12</v>
      </c>
      <c r="AE8" s="257">
        <v>35</v>
      </c>
      <c r="AF8" s="258">
        <v>12</v>
      </c>
      <c r="AG8" s="257">
        <v>35</v>
      </c>
      <c r="AH8" s="258">
        <v>12</v>
      </c>
      <c r="AI8" s="257">
        <v>35</v>
      </c>
      <c r="AJ8" s="258">
        <v>12</v>
      </c>
      <c r="AK8" s="257">
        <v>35</v>
      </c>
      <c r="AL8" s="258">
        <v>12</v>
      </c>
      <c r="AM8" s="257">
        <v>35</v>
      </c>
      <c r="AN8" s="258">
        <v>12</v>
      </c>
      <c r="AO8" s="257">
        <v>35</v>
      </c>
      <c r="AP8" s="258">
        <v>12</v>
      </c>
    </row>
    <row r="9" spans="1:42" s="256" customFormat="1" ht="19.5" customHeight="1">
      <c r="A9" s="329"/>
      <c r="B9" s="218" t="s">
        <v>129</v>
      </c>
      <c r="C9" s="259">
        <v>1</v>
      </c>
      <c r="D9" s="260">
        <v>1</v>
      </c>
      <c r="E9" s="259">
        <v>1</v>
      </c>
      <c r="F9" s="260">
        <v>1</v>
      </c>
      <c r="G9" s="259">
        <v>1</v>
      </c>
      <c r="H9" s="260">
        <v>1</v>
      </c>
      <c r="I9" s="259">
        <v>1</v>
      </c>
      <c r="J9" s="260">
        <v>1</v>
      </c>
      <c r="K9" s="259">
        <v>1</v>
      </c>
      <c r="L9" s="260">
        <v>1</v>
      </c>
      <c r="M9" s="259">
        <v>1</v>
      </c>
      <c r="N9" s="260">
        <v>1</v>
      </c>
      <c r="O9" s="259">
        <v>1</v>
      </c>
      <c r="P9" s="260">
        <v>1</v>
      </c>
      <c r="Q9" s="259">
        <v>1</v>
      </c>
      <c r="R9" s="260">
        <v>1</v>
      </c>
      <c r="S9" s="259">
        <v>1</v>
      </c>
      <c r="T9" s="260">
        <v>1</v>
      </c>
      <c r="U9" s="259">
        <v>1</v>
      </c>
      <c r="V9" s="260">
        <v>1</v>
      </c>
      <c r="W9" s="259">
        <v>1</v>
      </c>
      <c r="X9" s="260">
        <v>1</v>
      </c>
      <c r="Y9" s="259">
        <v>1</v>
      </c>
      <c r="Z9" s="260">
        <v>1</v>
      </c>
      <c r="AA9" s="259">
        <v>1</v>
      </c>
      <c r="AB9" s="260">
        <v>1</v>
      </c>
      <c r="AC9" s="259">
        <v>1</v>
      </c>
      <c r="AD9" s="260">
        <v>1</v>
      </c>
      <c r="AE9" s="259">
        <v>1</v>
      </c>
      <c r="AF9" s="260">
        <v>1</v>
      </c>
      <c r="AG9" s="259">
        <v>1</v>
      </c>
      <c r="AH9" s="260">
        <v>1</v>
      </c>
      <c r="AI9" s="259">
        <v>1</v>
      </c>
      <c r="AJ9" s="260">
        <v>1</v>
      </c>
      <c r="AK9" s="259">
        <v>1</v>
      </c>
      <c r="AL9" s="260">
        <v>1</v>
      </c>
      <c r="AM9" s="259">
        <v>1</v>
      </c>
      <c r="AN9" s="260">
        <v>1</v>
      </c>
      <c r="AO9" s="259">
        <v>1</v>
      </c>
      <c r="AP9" s="260">
        <v>1</v>
      </c>
    </row>
    <row r="10" spans="1:42" s="256" customFormat="1" ht="19.5" customHeight="1">
      <c r="A10" s="329"/>
      <c r="B10" s="218" t="s">
        <v>130</v>
      </c>
      <c r="C10" s="261">
        <v>12000</v>
      </c>
      <c r="D10" s="262">
        <v>50000</v>
      </c>
      <c r="E10" s="261">
        <v>12000</v>
      </c>
      <c r="F10" s="262">
        <v>50000</v>
      </c>
      <c r="G10" s="261">
        <v>12000</v>
      </c>
      <c r="H10" s="262">
        <v>50000</v>
      </c>
      <c r="I10" s="261">
        <v>12000</v>
      </c>
      <c r="J10" s="262">
        <v>50000</v>
      </c>
      <c r="K10" s="261">
        <v>12000</v>
      </c>
      <c r="L10" s="262">
        <v>50000</v>
      </c>
      <c r="M10" s="261">
        <v>12000</v>
      </c>
      <c r="N10" s="262">
        <v>50000</v>
      </c>
      <c r="O10" s="261">
        <v>12000</v>
      </c>
      <c r="P10" s="262">
        <v>50000</v>
      </c>
      <c r="Q10" s="261">
        <v>12000</v>
      </c>
      <c r="R10" s="262">
        <v>50000</v>
      </c>
      <c r="S10" s="261">
        <v>12000</v>
      </c>
      <c r="T10" s="262">
        <v>50000</v>
      </c>
      <c r="U10" s="261">
        <v>12000</v>
      </c>
      <c r="V10" s="262">
        <v>50000</v>
      </c>
      <c r="W10" s="261">
        <v>12000</v>
      </c>
      <c r="X10" s="262">
        <v>50000</v>
      </c>
      <c r="Y10" s="261">
        <v>12000</v>
      </c>
      <c r="Z10" s="262">
        <v>50000</v>
      </c>
      <c r="AA10" s="261">
        <v>12000</v>
      </c>
      <c r="AB10" s="262">
        <v>50000</v>
      </c>
      <c r="AC10" s="261">
        <v>12000</v>
      </c>
      <c r="AD10" s="262">
        <v>50000</v>
      </c>
      <c r="AE10" s="261">
        <v>12000</v>
      </c>
      <c r="AF10" s="262">
        <v>50000</v>
      </c>
      <c r="AG10" s="261">
        <v>12000</v>
      </c>
      <c r="AH10" s="262">
        <v>50000</v>
      </c>
      <c r="AI10" s="261">
        <v>12000</v>
      </c>
      <c r="AJ10" s="262">
        <v>50000</v>
      </c>
      <c r="AK10" s="261">
        <v>12000</v>
      </c>
      <c r="AL10" s="262">
        <v>50000</v>
      </c>
      <c r="AM10" s="261">
        <v>12000</v>
      </c>
      <c r="AN10" s="262">
        <v>50000</v>
      </c>
      <c r="AO10" s="261">
        <v>12000</v>
      </c>
      <c r="AP10" s="262">
        <v>50000</v>
      </c>
    </row>
    <row r="11" spans="1:42" s="256" customFormat="1" ht="19.5" hidden="1" customHeight="1">
      <c r="A11" s="329"/>
      <c r="B11" s="218" t="s">
        <v>94</v>
      </c>
      <c r="C11" s="263"/>
      <c r="D11" s="264"/>
      <c r="E11" s="263"/>
      <c r="F11" s="264"/>
      <c r="G11" s="263"/>
      <c r="H11" s="264"/>
      <c r="I11" s="263"/>
      <c r="J11" s="264"/>
      <c r="K11" s="263"/>
      <c r="L11" s="264"/>
      <c r="M11" s="263"/>
      <c r="N11" s="264"/>
      <c r="O11" s="263"/>
      <c r="P11" s="264"/>
      <c r="Q11" s="263"/>
      <c r="R11" s="264"/>
      <c r="S11" s="263"/>
      <c r="T11" s="264"/>
      <c r="U11" s="263"/>
      <c r="V11" s="264"/>
      <c r="W11" s="263"/>
      <c r="X11" s="264"/>
      <c r="Y11" s="263"/>
      <c r="Z11" s="264"/>
      <c r="AA11" s="263"/>
      <c r="AB11" s="264"/>
      <c r="AC11" s="263"/>
      <c r="AD11" s="264"/>
      <c r="AE11" s="263"/>
      <c r="AF11" s="264"/>
      <c r="AG11" s="263"/>
      <c r="AH11" s="264"/>
      <c r="AI11" s="263"/>
      <c r="AJ11" s="264"/>
      <c r="AK11" s="263"/>
      <c r="AL11" s="264"/>
      <c r="AM11" s="263"/>
      <c r="AN11" s="264"/>
      <c r="AO11" s="263"/>
      <c r="AP11" s="264"/>
    </row>
    <row r="12" spans="1:42" s="256" customFormat="1" ht="19.5" customHeight="1">
      <c r="A12" s="329"/>
      <c r="B12" s="218" t="s">
        <v>131</v>
      </c>
      <c r="C12" s="265">
        <v>0.1</v>
      </c>
      <c r="D12" s="266">
        <v>0</v>
      </c>
      <c r="E12" s="265">
        <v>0.1</v>
      </c>
      <c r="F12" s="266">
        <v>0</v>
      </c>
      <c r="G12" s="265">
        <v>0.1</v>
      </c>
      <c r="H12" s="266">
        <v>0</v>
      </c>
      <c r="I12" s="265">
        <v>0.1</v>
      </c>
      <c r="J12" s="266">
        <v>0</v>
      </c>
      <c r="K12" s="265">
        <v>0.1</v>
      </c>
      <c r="L12" s="266">
        <v>0</v>
      </c>
      <c r="M12" s="265">
        <v>0.1</v>
      </c>
      <c r="N12" s="266">
        <v>0</v>
      </c>
      <c r="O12" s="265">
        <v>0.1</v>
      </c>
      <c r="P12" s="266">
        <v>0</v>
      </c>
      <c r="Q12" s="265">
        <v>0.1</v>
      </c>
      <c r="R12" s="266">
        <v>0</v>
      </c>
      <c r="S12" s="265">
        <v>0.1</v>
      </c>
      <c r="T12" s="266">
        <v>0</v>
      </c>
      <c r="U12" s="265">
        <v>0.1</v>
      </c>
      <c r="V12" s="266">
        <v>0</v>
      </c>
      <c r="W12" s="265">
        <v>0.1</v>
      </c>
      <c r="X12" s="266">
        <v>0</v>
      </c>
      <c r="Y12" s="265">
        <v>0.1</v>
      </c>
      <c r="Z12" s="266">
        <v>0</v>
      </c>
      <c r="AA12" s="265">
        <v>0.1</v>
      </c>
      <c r="AB12" s="266">
        <v>0</v>
      </c>
      <c r="AC12" s="265">
        <v>0.1</v>
      </c>
      <c r="AD12" s="266">
        <v>0</v>
      </c>
      <c r="AE12" s="265">
        <v>0.1</v>
      </c>
      <c r="AF12" s="266">
        <v>0</v>
      </c>
      <c r="AG12" s="265">
        <v>0.1</v>
      </c>
      <c r="AH12" s="266">
        <v>0</v>
      </c>
      <c r="AI12" s="265">
        <v>0.1</v>
      </c>
      <c r="AJ12" s="266">
        <v>0</v>
      </c>
      <c r="AK12" s="265">
        <v>0.1</v>
      </c>
      <c r="AL12" s="266">
        <v>0</v>
      </c>
      <c r="AM12" s="265">
        <v>0.1</v>
      </c>
      <c r="AN12" s="266">
        <v>0</v>
      </c>
      <c r="AO12" s="265">
        <v>0.1</v>
      </c>
      <c r="AP12" s="266">
        <v>0</v>
      </c>
    </row>
    <row r="13" spans="1:42" s="256" customFormat="1" ht="19.5" customHeight="1">
      <c r="A13" s="329"/>
      <c r="B13" s="218" t="s">
        <v>132</v>
      </c>
      <c r="C13" s="261">
        <v>3120</v>
      </c>
      <c r="D13" s="262">
        <f>C13</f>
        <v>3120</v>
      </c>
      <c r="E13" s="261">
        <v>3120</v>
      </c>
      <c r="F13" s="262">
        <f>E13</f>
        <v>3120</v>
      </c>
      <c r="G13" s="261">
        <v>3120</v>
      </c>
      <c r="H13" s="262">
        <f>G13</f>
        <v>3120</v>
      </c>
      <c r="I13" s="261">
        <v>3120</v>
      </c>
      <c r="J13" s="262">
        <f>I13</f>
        <v>3120</v>
      </c>
      <c r="K13" s="261">
        <v>3120</v>
      </c>
      <c r="L13" s="262">
        <f>K13</f>
        <v>3120</v>
      </c>
      <c r="M13" s="261">
        <v>3120</v>
      </c>
      <c r="N13" s="262">
        <f>M13</f>
        <v>3120</v>
      </c>
      <c r="O13" s="261">
        <v>3120</v>
      </c>
      <c r="P13" s="262">
        <f>O13</f>
        <v>3120</v>
      </c>
      <c r="Q13" s="261">
        <v>3120</v>
      </c>
      <c r="R13" s="262">
        <f>Q13</f>
        <v>3120</v>
      </c>
      <c r="S13" s="261">
        <v>3120</v>
      </c>
      <c r="T13" s="262">
        <f>S13</f>
        <v>3120</v>
      </c>
      <c r="U13" s="261">
        <v>3120</v>
      </c>
      <c r="V13" s="262">
        <f>U13</f>
        <v>3120</v>
      </c>
      <c r="W13" s="261">
        <v>3120</v>
      </c>
      <c r="X13" s="262">
        <f>W13</f>
        <v>3120</v>
      </c>
      <c r="Y13" s="261">
        <v>3120</v>
      </c>
      <c r="Z13" s="262">
        <f>Y13</f>
        <v>3120</v>
      </c>
      <c r="AA13" s="261">
        <v>3120</v>
      </c>
      <c r="AB13" s="262">
        <f>AA13</f>
        <v>3120</v>
      </c>
      <c r="AC13" s="261">
        <v>3120</v>
      </c>
      <c r="AD13" s="262">
        <f>AC13</f>
        <v>3120</v>
      </c>
      <c r="AE13" s="261">
        <v>3120</v>
      </c>
      <c r="AF13" s="262">
        <f>AE13</f>
        <v>3120</v>
      </c>
      <c r="AG13" s="261">
        <v>3120</v>
      </c>
      <c r="AH13" s="262">
        <f>AG13</f>
        <v>3120</v>
      </c>
      <c r="AI13" s="261">
        <v>3120</v>
      </c>
      <c r="AJ13" s="262">
        <f>AI13</f>
        <v>3120</v>
      </c>
      <c r="AK13" s="261">
        <v>3120</v>
      </c>
      <c r="AL13" s="262">
        <f>AK13</f>
        <v>3120</v>
      </c>
      <c r="AM13" s="261">
        <v>3120</v>
      </c>
      <c r="AN13" s="262">
        <f>AM13</f>
        <v>3120</v>
      </c>
      <c r="AO13" s="261">
        <v>3120</v>
      </c>
      <c r="AP13" s="262">
        <f>AO13</f>
        <v>3120</v>
      </c>
    </row>
    <row r="14" spans="1:42" s="256" customFormat="1" ht="19.5" customHeight="1">
      <c r="A14" s="329"/>
      <c r="B14" s="218" t="s">
        <v>23</v>
      </c>
      <c r="C14" s="267">
        <v>3</v>
      </c>
      <c r="D14" s="268">
        <f t="shared" ref="D14:AP14" si="0">$C$14</f>
        <v>3</v>
      </c>
      <c r="E14" s="267">
        <v>3</v>
      </c>
      <c r="F14" s="268">
        <f t="shared" si="0"/>
        <v>3</v>
      </c>
      <c r="G14" s="267">
        <v>3</v>
      </c>
      <c r="H14" s="268">
        <f t="shared" si="0"/>
        <v>3</v>
      </c>
      <c r="I14" s="267">
        <v>3</v>
      </c>
      <c r="J14" s="268">
        <f t="shared" si="0"/>
        <v>3</v>
      </c>
      <c r="K14" s="267">
        <v>3</v>
      </c>
      <c r="L14" s="268">
        <f t="shared" si="0"/>
        <v>3</v>
      </c>
      <c r="M14" s="267">
        <v>3</v>
      </c>
      <c r="N14" s="268">
        <f t="shared" si="0"/>
        <v>3</v>
      </c>
      <c r="O14" s="267">
        <v>3</v>
      </c>
      <c r="P14" s="268">
        <f t="shared" si="0"/>
        <v>3</v>
      </c>
      <c r="Q14" s="267">
        <v>3</v>
      </c>
      <c r="R14" s="268">
        <f t="shared" si="0"/>
        <v>3</v>
      </c>
      <c r="S14" s="267">
        <v>3</v>
      </c>
      <c r="T14" s="268">
        <f t="shared" si="0"/>
        <v>3</v>
      </c>
      <c r="U14" s="267">
        <v>3</v>
      </c>
      <c r="V14" s="268">
        <f t="shared" si="0"/>
        <v>3</v>
      </c>
      <c r="W14" s="267">
        <v>3</v>
      </c>
      <c r="X14" s="268">
        <f t="shared" si="0"/>
        <v>3</v>
      </c>
      <c r="Y14" s="267">
        <v>3</v>
      </c>
      <c r="Z14" s="268">
        <f t="shared" si="0"/>
        <v>3</v>
      </c>
      <c r="AA14" s="267">
        <v>3</v>
      </c>
      <c r="AB14" s="268">
        <f t="shared" si="0"/>
        <v>3</v>
      </c>
      <c r="AC14" s="267">
        <v>3</v>
      </c>
      <c r="AD14" s="268">
        <f t="shared" si="0"/>
        <v>3</v>
      </c>
      <c r="AE14" s="267">
        <v>3</v>
      </c>
      <c r="AF14" s="268">
        <f t="shared" si="0"/>
        <v>3</v>
      </c>
      <c r="AG14" s="267">
        <v>3</v>
      </c>
      <c r="AH14" s="268">
        <f t="shared" si="0"/>
        <v>3</v>
      </c>
      <c r="AI14" s="267">
        <v>3</v>
      </c>
      <c r="AJ14" s="268">
        <f t="shared" si="0"/>
        <v>3</v>
      </c>
      <c r="AK14" s="267">
        <v>3</v>
      </c>
      <c r="AL14" s="268">
        <f t="shared" si="0"/>
        <v>3</v>
      </c>
      <c r="AM14" s="267">
        <v>3</v>
      </c>
      <c r="AN14" s="268">
        <f t="shared" si="0"/>
        <v>3</v>
      </c>
      <c r="AO14" s="267">
        <v>3</v>
      </c>
      <c r="AP14" s="268">
        <f t="shared" si="0"/>
        <v>3</v>
      </c>
    </row>
    <row r="15" spans="1:42" s="256" customFormat="1" ht="19.5" customHeight="1">
      <c r="A15" s="329"/>
      <c r="B15" s="218" t="s">
        <v>133</v>
      </c>
      <c r="C15" s="267">
        <v>0</v>
      </c>
      <c r="D15" s="268">
        <v>0</v>
      </c>
      <c r="E15" s="267">
        <v>0</v>
      </c>
      <c r="F15" s="268">
        <v>0</v>
      </c>
      <c r="G15" s="267">
        <v>0</v>
      </c>
      <c r="H15" s="268">
        <v>0</v>
      </c>
      <c r="I15" s="267">
        <v>0</v>
      </c>
      <c r="J15" s="268">
        <v>0</v>
      </c>
      <c r="K15" s="267">
        <v>0</v>
      </c>
      <c r="L15" s="268">
        <v>0</v>
      </c>
      <c r="M15" s="267">
        <v>0</v>
      </c>
      <c r="N15" s="268">
        <v>0</v>
      </c>
      <c r="O15" s="267">
        <v>0</v>
      </c>
      <c r="P15" s="268">
        <v>0</v>
      </c>
      <c r="Q15" s="267">
        <v>0</v>
      </c>
      <c r="R15" s="268">
        <v>0</v>
      </c>
      <c r="S15" s="267">
        <v>0</v>
      </c>
      <c r="T15" s="268">
        <v>0</v>
      </c>
      <c r="U15" s="267">
        <v>0</v>
      </c>
      <c r="V15" s="268">
        <v>0</v>
      </c>
      <c r="W15" s="267">
        <v>0</v>
      </c>
      <c r="X15" s="268">
        <v>0</v>
      </c>
      <c r="Y15" s="267">
        <v>0</v>
      </c>
      <c r="Z15" s="268">
        <v>0</v>
      </c>
      <c r="AA15" s="267">
        <v>0</v>
      </c>
      <c r="AB15" s="268">
        <v>0</v>
      </c>
      <c r="AC15" s="267">
        <v>0</v>
      </c>
      <c r="AD15" s="268">
        <v>0</v>
      </c>
      <c r="AE15" s="267">
        <v>0</v>
      </c>
      <c r="AF15" s="268">
        <v>0</v>
      </c>
      <c r="AG15" s="267">
        <v>0</v>
      </c>
      <c r="AH15" s="268">
        <v>0</v>
      </c>
      <c r="AI15" s="267">
        <v>0</v>
      </c>
      <c r="AJ15" s="268">
        <v>0</v>
      </c>
      <c r="AK15" s="267">
        <v>0</v>
      </c>
      <c r="AL15" s="268">
        <v>0</v>
      </c>
      <c r="AM15" s="267">
        <v>0</v>
      </c>
      <c r="AN15" s="268">
        <v>0</v>
      </c>
      <c r="AO15" s="267">
        <v>0</v>
      </c>
      <c r="AP15" s="268">
        <v>0</v>
      </c>
    </row>
    <row r="16" spans="1:42" s="256" customFormat="1" ht="19.5" customHeight="1">
      <c r="A16" s="329"/>
      <c r="B16" s="218" t="s">
        <v>134</v>
      </c>
      <c r="C16" s="267">
        <v>0</v>
      </c>
      <c r="D16" s="268">
        <v>0</v>
      </c>
      <c r="E16" s="267">
        <v>0</v>
      </c>
      <c r="F16" s="268">
        <v>0</v>
      </c>
      <c r="G16" s="267">
        <v>0</v>
      </c>
      <c r="H16" s="268">
        <v>0</v>
      </c>
      <c r="I16" s="267">
        <v>0</v>
      </c>
      <c r="J16" s="268">
        <v>0</v>
      </c>
      <c r="K16" s="267">
        <v>0</v>
      </c>
      <c r="L16" s="268">
        <v>0</v>
      </c>
      <c r="M16" s="267">
        <v>0</v>
      </c>
      <c r="N16" s="268">
        <v>0</v>
      </c>
      <c r="O16" s="267">
        <v>0</v>
      </c>
      <c r="P16" s="268">
        <v>0</v>
      </c>
      <c r="Q16" s="267">
        <v>0</v>
      </c>
      <c r="R16" s="268">
        <v>0</v>
      </c>
      <c r="S16" s="267">
        <v>0</v>
      </c>
      <c r="T16" s="268">
        <v>0</v>
      </c>
      <c r="U16" s="267">
        <v>0</v>
      </c>
      <c r="V16" s="268">
        <v>0</v>
      </c>
      <c r="W16" s="267">
        <v>0</v>
      </c>
      <c r="X16" s="268">
        <v>0</v>
      </c>
      <c r="Y16" s="267">
        <v>0</v>
      </c>
      <c r="Z16" s="268">
        <v>0</v>
      </c>
      <c r="AA16" s="267">
        <v>0</v>
      </c>
      <c r="AB16" s="268">
        <v>0</v>
      </c>
      <c r="AC16" s="267">
        <v>0</v>
      </c>
      <c r="AD16" s="268">
        <v>0</v>
      </c>
      <c r="AE16" s="267">
        <v>0</v>
      </c>
      <c r="AF16" s="268">
        <v>0</v>
      </c>
      <c r="AG16" s="267">
        <v>0</v>
      </c>
      <c r="AH16" s="268">
        <v>0</v>
      </c>
      <c r="AI16" s="267">
        <v>0</v>
      </c>
      <c r="AJ16" s="268">
        <v>0</v>
      </c>
      <c r="AK16" s="267">
        <v>0</v>
      </c>
      <c r="AL16" s="268">
        <v>0</v>
      </c>
      <c r="AM16" s="267">
        <v>0</v>
      </c>
      <c r="AN16" s="268">
        <v>0</v>
      </c>
      <c r="AO16" s="267">
        <v>0</v>
      </c>
      <c r="AP16" s="268">
        <v>0</v>
      </c>
    </row>
    <row r="17" spans="1:42" s="256" customFormat="1" ht="19.5" customHeight="1">
      <c r="A17" s="329"/>
      <c r="B17" s="218" t="s">
        <v>135</v>
      </c>
      <c r="C17" s="269">
        <v>0</v>
      </c>
      <c r="D17" s="270">
        <v>0</v>
      </c>
      <c r="E17" s="269">
        <v>0</v>
      </c>
      <c r="F17" s="270">
        <v>0</v>
      </c>
      <c r="G17" s="269">
        <v>0</v>
      </c>
      <c r="H17" s="270">
        <v>0</v>
      </c>
      <c r="I17" s="269">
        <v>0</v>
      </c>
      <c r="J17" s="270">
        <v>0</v>
      </c>
      <c r="K17" s="269">
        <v>0</v>
      </c>
      <c r="L17" s="270">
        <v>0</v>
      </c>
      <c r="M17" s="269">
        <v>0</v>
      </c>
      <c r="N17" s="270">
        <v>0</v>
      </c>
      <c r="O17" s="269">
        <v>0</v>
      </c>
      <c r="P17" s="270">
        <v>0</v>
      </c>
      <c r="Q17" s="269">
        <v>0</v>
      </c>
      <c r="R17" s="270">
        <v>0</v>
      </c>
      <c r="S17" s="269">
        <v>0</v>
      </c>
      <c r="T17" s="270">
        <v>0</v>
      </c>
      <c r="U17" s="269">
        <v>0</v>
      </c>
      <c r="V17" s="270">
        <v>0</v>
      </c>
      <c r="W17" s="269">
        <v>0</v>
      </c>
      <c r="X17" s="270">
        <v>0</v>
      </c>
      <c r="Y17" s="269">
        <v>0</v>
      </c>
      <c r="Z17" s="270">
        <v>0</v>
      </c>
      <c r="AA17" s="269">
        <v>0</v>
      </c>
      <c r="AB17" s="270">
        <v>0</v>
      </c>
      <c r="AC17" s="269">
        <v>0</v>
      </c>
      <c r="AD17" s="270">
        <v>0</v>
      </c>
      <c r="AE17" s="269">
        <v>0</v>
      </c>
      <c r="AF17" s="270">
        <v>0</v>
      </c>
      <c r="AG17" s="269">
        <v>0</v>
      </c>
      <c r="AH17" s="270">
        <v>0</v>
      </c>
      <c r="AI17" s="269">
        <v>0</v>
      </c>
      <c r="AJ17" s="270">
        <v>0</v>
      </c>
      <c r="AK17" s="269">
        <v>0</v>
      </c>
      <c r="AL17" s="270">
        <v>0</v>
      </c>
      <c r="AM17" s="269">
        <v>0</v>
      </c>
      <c r="AN17" s="270">
        <v>0</v>
      </c>
      <c r="AO17" s="269">
        <v>0</v>
      </c>
      <c r="AP17" s="270">
        <v>0</v>
      </c>
    </row>
    <row r="18" spans="1:42" s="256" customFormat="1" ht="19.5" customHeight="1">
      <c r="A18" s="329"/>
      <c r="B18" s="218" t="s">
        <v>136</v>
      </c>
      <c r="C18" s="269">
        <v>0</v>
      </c>
      <c r="D18" s="270">
        <v>0</v>
      </c>
      <c r="E18" s="269">
        <v>0</v>
      </c>
      <c r="F18" s="270">
        <v>0</v>
      </c>
      <c r="G18" s="269">
        <v>0</v>
      </c>
      <c r="H18" s="270">
        <v>0</v>
      </c>
      <c r="I18" s="269">
        <v>0</v>
      </c>
      <c r="J18" s="270">
        <v>0</v>
      </c>
      <c r="K18" s="269">
        <v>0</v>
      </c>
      <c r="L18" s="270">
        <v>0</v>
      </c>
      <c r="M18" s="269">
        <v>0</v>
      </c>
      <c r="N18" s="270">
        <v>0</v>
      </c>
      <c r="O18" s="269">
        <v>0</v>
      </c>
      <c r="P18" s="270">
        <v>0</v>
      </c>
      <c r="Q18" s="269">
        <v>0</v>
      </c>
      <c r="R18" s="270">
        <v>0</v>
      </c>
      <c r="S18" s="269">
        <v>0</v>
      </c>
      <c r="T18" s="270">
        <v>0</v>
      </c>
      <c r="U18" s="269">
        <v>0</v>
      </c>
      <c r="V18" s="270">
        <v>0</v>
      </c>
      <c r="W18" s="269">
        <v>0</v>
      </c>
      <c r="X18" s="270">
        <v>0</v>
      </c>
      <c r="Y18" s="269">
        <v>0</v>
      </c>
      <c r="Z18" s="270">
        <v>0</v>
      </c>
      <c r="AA18" s="269">
        <v>0</v>
      </c>
      <c r="AB18" s="270">
        <v>0</v>
      </c>
      <c r="AC18" s="269">
        <v>0</v>
      </c>
      <c r="AD18" s="270">
        <v>0</v>
      </c>
      <c r="AE18" s="269">
        <v>0</v>
      </c>
      <c r="AF18" s="270">
        <v>0</v>
      </c>
      <c r="AG18" s="269">
        <v>0</v>
      </c>
      <c r="AH18" s="270">
        <v>0</v>
      </c>
      <c r="AI18" s="269">
        <v>0</v>
      </c>
      <c r="AJ18" s="270">
        <v>0</v>
      </c>
      <c r="AK18" s="269">
        <v>0</v>
      </c>
      <c r="AL18" s="270">
        <v>0</v>
      </c>
      <c r="AM18" s="269">
        <v>0</v>
      </c>
      <c r="AN18" s="270">
        <v>0</v>
      </c>
      <c r="AO18" s="269">
        <v>0</v>
      </c>
      <c r="AP18" s="270">
        <v>0</v>
      </c>
    </row>
    <row r="19" spans="1:42" s="8" customFormat="1" ht="19.5" customHeight="1">
      <c r="A19" s="330" t="s">
        <v>126</v>
      </c>
      <c r="B19" s="197" t="s">
        <v>18</v>
      </c>
      <c r="C19" s="198"/>
      <c r="D19" s="199"/>
      <c r="E19" s="198"/>
      <c r="F19" s="199"/>
      <c r="G19" s="198"/>
      <c r="H19" s="199"/>
      <c r="I19" s="198"/>
      <c r="J19" s="199"/>
      <c r="K19" s="198"/>
      <c r="L19" s="199"/>
      <c r="M19" s="198"/>
      <c r="N19" s="199"/>
      <c r="O19" s="198"/>
      <c r="P19" s="199"/>
      <c r="Q19" s="198"/>
      <c r="R19" s="199"/>
      <c r="S19" s="198"/>
      <c r="T19" s="199"/>
      <c r="U19" s="198"/>
      <c r="V19" s="199"/>
      <c r="W19" s="198"/>
      <c r="X19" s="199"/>
      <c r="Y19" s="198"/>
      <c r="Z19" s="199"/>
      <c r="AA19" s="198"/>
      <c r="AB19" s="199"/>
      <c r="AC19" s="198"/>
      <c r="AD19" s="199"/>
      <c r="AE19" s="198"/>
      <c r="AF19" s="199"/>
      <c r="AG19" s="198"/>
      <c r="AH19" s="199"/>
      <c r="AI19" s="198"/>
      <c r="AJ19" s="199"/>
      <c r="AK19" s="198"/>
      <c r="AL19" s="199"/>
      <c r="AM19" s="198"/>
      <c r="AN19" s="199"/>
      <c r="AO19" s="198"/>
      <c r="AP19" s="199"/>
    </row>
    <row r="20" spans="1:42" s="256" customFormat="1" ht="19.5" customHeight="1">
      <c r="A20" s="330"/>
      <c r="B20" s="218" t="s">
        <v>39</v>
      </c>
      <c r="C20" s="291">
        <f>((((C8*C9*C12)+(C8*C9))*C7)/1000)*(1-C18)</f>
        <v>0</v>
      </c>
      <c r="D20" s="227">
        <f t="shared" ref="D20:V20" si="1">((((D8*D9*D12)+(D8*D9))*D7)/1000)*(1-D18)</f>
        <v>0</v>
      </c>
      <c r="E20" s="291">
        <f t="shared" si="1"/>
        <v>0</v>
      </c>
      <c r="F20" s="227">
        <f t="shared" si="1"/>
        <v>0</v>
      </c>
      <c r="G20" s="291">
        <f t="shared" si="1"/>
        <v>0</v>
      </c>
      <c r="H20" s="227">
        <f t="shared" si="1"/>
        <v>0</v>
      </c>
      <c r="I20" s="291">
        <f t="shared" si="1"/>
        <v>0</v>
      </c>
      <c r="J20" s="227">
        <f t="shared" si="1"/>
        <v>0</v>
      </c>
      <c r="K20" s="291">
        <f t="shared" si="1"/>
        <v>0</v>
      </c>
      <c r="L20" s="227">
        <f t="shared" si="1"/>
        <v>0</v>
      </c>
      <c r="M20" s="291">
        <f t="shared" si="1"/>
        <v>0</v>
      </c>
      <c r="N20" s="227">
        <f t="shared" si="1"/>
        <v>0</v>
      </c>
      <c r="O20" s="291">
        <f t="shared" si="1"/>
        <v>0</v>
      </c>
      <c r="P20" s="227">
        <f t="shared" si="1"/>
        <v>0</v>
      </c>
      <c r="Q20" s="291">
        <f t="shared" si="1"/>
        <v>0</v>
      </c>
      <c r="R20" s="227">
        <f t="shared" si="1"/>
        <v>0</v>
      </c>
      <c r="S20" s="291">
        <f t="shared" si="1"/>
        <v>0</v>
      </c>
      <c r="T20" s="227">
        <f t="shared" si="1"/>
        <v>0</v>
      </c>
      <c r="U20" s="291">
        <f>((((U8*U9*U12)+(U8*U9))*U7)/1000)*(1-U18)</f>
        <v>0</v>
      </c>
      <c r="V20" s="227">
        <f t="shared" si="1"/>
        <v>0</v>
      </c>
      <c r="W20" s="291">
        <f>((((W8*W9*W12)+(W8*W9))*W7)/1000)*(1-W18)</f>
        <v>0</v>
      </c>
      <c r="X20" s="227">
        <f>((((X8*X9*X12)+(X8*X9))*X7)/1000)*(1-X18)</f>
        <v>0</v>
      </c>
      <c r="Y20" s="291">
        <f t="shared" ref="Y20:AP20" si="2">((((Y8*Y9*Y12)+(Y8*Y9))*Y7)/1000)*(1-Y18)</f>
        <v>0</v>
      </c>
      <c r="Z20" s="227">
        <f t="shared" si="2"/>
        <v>0</v>
      </c>
      <c r="AA20" s="291">
        <f t="shared" si="2"/>
        <v>0</v>
      </c>
      <c r="AB20" s="227">
        <f t="shared" si="2"/>
        <v>0</v>
      </c>
      <c r="AC20" s="291">
        <f t="shared" si="2"/>
        <v>0</v>
      </c>
      <c r="AD20" s="227">
        <f t="shared" si="2"/>
        <v>0</v>
      </c>
      <c r="AE20" s="291">
        <f t="shared" si="2"/>
        <v>0</v>
      </c>
      <c r="AF20" s="227">
        <f t="shared" si="2"/>
        <v>0</v>
      </c>
      <c r="AG20" s="291">
        <f t="shared" si="2"/>
        <v>0</v>
      </c>
      <c r="AH20" s="227">
        <f t="shared" si="2"/>
        <v>0</v>
      </c>
      <c r="AI20" s="291">
        <f t="shared" si="2"/>
        <v>0</v>
      </c>
      <c r="AJ20" s="227">
        <f t="shared" si="2"/>
        <v>0</v>
      </c>
      <c r="AK20" s="291">
        <f t="shared" si="2"/>
        <v>0</v>
      </c>
      <c r="AL20" s="227">
        <f t="shared" si="2"/>
        <v>0</v>
      </c>
      <c r="AM20" s="291">
        <f t="shared" si="2"/>
        <v>0</v>
      </c>
      <c r="AN20" s="227">
        <f t="shared" si="2"/>
        <v>0</v>
      </c>
      <c r="AO20" s="291">
        <f t="shared" si="2"/>
        <v>0</v>
      </c>
      <c r="AP20" s="305">
        <f t="shared" si="2"/>
        <v>0</v>
      </c>
    </row>
    <row r="21" spans="1:42" s="256" customFormat="1" ht="19.5" hidden="1" customHeight="1">
      <c r="A21" s="330"/>
      <c r="B21" s="218" t="s">
        <v>137</v>
      </c>
      <c r="C21" s="291">
        <f>((((C8*C9*C12)+(C8*C9))*C7)/1000)*C17</f>
        <v>0</v>
      </c>
      <c r="D21" s="249">
        <f t="shared" ref="D21" si="3">((((D8*D9*D12)+(D8*D9))*D7)/1000)*D17</f>
        <v>0</v>
      </c>
      <c r="E21" s="291">
        <f>((((E8*E9*E12)+(E8*E9))*E7)/1000)*E17</f>
        <v>0</v>
      </c>
      <c r="F21" s="249">
        <f t="shared" ref="F21" si="4">((((F8*F9*F12)+(F8*F9))*F7)/1000)*F17</f>
        <v>0</v>
      </c>
      <c r="G21" s="291">
        <f>((((G8*G9*G12)+(G8*G9))*G7)/1000)*G17</f>
        <v>0</v>
      </c>
      <c r="H21" s="249">
        <f t="shared" ref="H21" si="5">((((H8*H9*H12)+(H8*H9))*H7)/1000)*H17</f>
        <v>0</v>
      </c>
      <c r="I21" s="291">
        <f>((((I8*I9*I12)+(I8*I9))*I7)/1000)*I17</f>
        <v>0</v>
      </c>
      <c r="J21" s="249">
        <f t="shared" ref="J21" si="6">((((J8*J9*J12)+(J8*J9))*J7)/1000)*J17</f>
        <v>0</v>
      </c>
      <c r="K21" s="291">
        <f>((((K8*K9*K12)+(K8*K9))*K7)/1000)*K17</f>
        <v>0</v>
      </c>
      <c r="L21" s="249">
        <f t="shared" ref="L21" si="7">((((L8*L9*L12)+(L8*L9))*L7)/1000)*L17</f>
        <v>0</v>
      </c>
      <c r="M21" s="291">
        <f>((((M8*M9*M12)+(M8*M9))*M7)/1000)*M17</f>
        <v>0</v>
      </c>
      <c r="N21" s="249">
        <f t="shared" ref="N21" si="8">((((N8*N9*N12)+(N8*N9))*N7)/1000)*N17</f>
        <v>0</v>
      </c>
      <c r="O21" s="291">
        <f>((((O8*O9*O12)+(O8*O9))*O7)/1000)*O17</f>
        <v>0</v>
      </c>
      <c r="P21" s="249">
        <f t="shared" ref="P21" si="9">((((P8*P9*P12)+(P8*P9))*P7)/1000)*P17</f>
        <v>0</v>
      </c>
      <c r="Q21" s="291">
        <f>((((Q8*Q9*Q12)+(Q8*Q9))*Q7)/1000)*Q17</f>
        <v>0</v>
      </c>
      <c r="R21" s="249">
        <f t="shared" ref="R21" si="10">((((R8*R9*R12)+(R8*R9))*R7)/1000)*R17</f>
        <v>0</v>
      </c>
      <c r="S21" s="291">
        <f>((((S8*S9*S12)+(S8*S9))*S7)/1000)*S17</f>
        <v>0</v>
      </c>
      <c r="T21" s="249">
        <f t="shared" ref="T21" si="11">((((T8*T9*T12)+(T8*T9))*T7)/1000)*T17</f>
        <v>0</v>
      </c>
      <c r="U21" s="291">
        <f>((((U8*U9*U12)+(U8*U9))*U7)/1000)*U17</f>
        <v>0</v>
      </c>
      <c r="V21" s="249">
        <f t="shared" ref="V21" si="12">((((V8*V9*V12)+(V8*V9))*V7)/1000)*V17</f>
        <v>0</v>
      </c>
      <c r="W21" s="291">
        <f>((((W8*W9*W12)+(W8*W9))*W7)/1000)*W17</f>
        <v>0</v>
      </c>
      <c r="X21" s="249">
        <f>((((X8*X9*X12)+(X8*X9))*X7)/1000)*X17</f>
        <v>0</v>
      </c>
      <c r="Y21" s="291">
        <f>((((Y8*Y9*Y12)+(Y8*Y9))*Y7)/1000)*Y17</f>
        <v>0</v>
      </c>
      <c r="Z21" s="249">
        <f t="shared" ref="Z21" si="13">((((Z8*Z9*Z12)+(Z8*Z9))*Z7)/1000)*Z17</f>
        <v>0</v>
      </c>
      <c r="AA21" s="291">
        <f>((((AA8*AA9*AA12)+(AA8*AA9))*AA7)/1000)*AA17</f>
        <v>0</v>
      </c>
      <c r="AB21" s="249">
        <f t="shared" ref="AB21" si="14">((((AB8*AB9*AB12)+(AB8*AB9))*AB7)/1000)*AB17</f>
        <v>0</v>
      </c>
      <c r="AC21" s="291">
        <f>((((AC8*AC9*AC12)+(AC8*AC9))*AC7)/1000)*AC17</f>
        <v>0</v>
      </c>
      <c r="AD21" s="249">
        <f t="shared" ref="AD21" si="15">((((AD8*AD9*AD12)+(AD8*AD9))*AD7)/1000)*AD17</f>
        <v>0</v>
      </c>
      <c r="AE21" s="291">
        <f>((((AE8*AE9*AE12)+(AE8*AE9))*AE7)/1000)*AE17</f>
        <v>0</v>
      </c>
      <c r="AF21" s="249">
        <f t="shared" ref="AF21" si="16">((((AF8*AF9*AF12)+(AF8*AF9))*AF7)/1000)*AF17</f>
        <v>0</v>
      </c>
      <c r="AG21" s="291">
        <f>((((AG8*AG9*AG12)+(AG8*AG9))*AG7)/1000)*AG17</f>
        <v>0</v>
      </c>
      <c r="AH21" s="249">
        <f t="shared" ref="AH21" si="17">((((AH8*AH9*AH12)+(AH8*AH9))*AH7)/1000)*AH17</f>
        <v>0</v>
      </c>
      <c r="AI21" s="291">
        <f>((((AI8*AI9*AI12)+(AI8*AI9))*AI7)/1000)*AI17</f>
        <v>0</v>
      </c>
      <c r="AJ21" s="249">
        <f t="shared" ref="AJ21" si="18">((((AJ8*AJ9*AJ12)+(AJ8*AJ9))*AJ7)/1000)*AJ17</f>
        <v>0</v>
      </c>
      <c r="AK21" s="291">
        <f>((((AK8*AK9*AK12)+(AK8*AK9))*AK7)/1000)*AK17</f>
        <v>0</v>
      </c>
      <c r="AL21" s="249">
        <f t="shared" ref="AL21" si="19">((((AL8*AL9*AL12)+(AL8*AL9))*AL7)/1000)*AL17</f>
        <v>0</v>
      </c>
      <c r="AM21" s="291">
        <f>((((AM8*AM9*AM12)+(AM8*AM9))*AM7)/1000)*AM17</f>
        <v>0</v>
      </c>
      <c r="AN21" s="249">
        <f t="shared" ref="AN21" si="20">((((AN8*AN9*AN12)+(AN8*AN9))*AN7)/1000)*AN17</f>
        <v>0</v>
      </c>
      <c r="AO21" s="291">
        <f>((((AO8*AO9*AO12)+(AO8*AO9))*AO7)/1000)*AO17</f>
        <v>0</v>
      </c>
      <c r="AP21" s="306">
        <f t="shared" ref="AP21" si="21">((((AP8*AP9*AP12)+(AP8*AP9))*AP7)/1000)*AP17</f>
        <v>0</v>
      </c>
    </row>
    <row r="22" spans="1:42" s="256" customFormat="1" ht="19.5" hidden="1" customHeight="1">
      <c r="A22" s="330"/>
      <c r="B22" s="218" t="s">
        <v>138</v>
      </c>
      <c r="C22" s="292">
        <f>C21*(8760-C13)</f>
        <v>0</v>
      </c>
      <c r="D22" s="292">
        <f t="shared" ref="D22" si="22">D21*(8760-D13)</f>
        <v>0</v>
      </c>
      <c r="E22" s="292">
        <f>E21*(8760-E13)</f>
        <v>0</v>
      </c>
      <c r="F22" s="292">
        <f t="shared" ref="F22" si="23">F21*(8760-F13)</f>
        <v>0</v>
      </c>
      <c r="G22" s="292">
        <f>G21*(8760-G13)</f>
        <v>0</v>
      </c>
      <c r="H22" s="292">
        <f t="shared" ref="H22" si="24">H21*(8760-H13)</f>
        <v>0</v>
      </c>
      <c r="I22" s="292">
        <f>I21*(8760-I13)</f>
        <v>0</v>
      </c>
      <c r="J22" s="292">
        <f t="shared" ref="J22" si="25">J21*(8760-J13)</f>
        <v>0</v>
      </c>
      <c r="K22" s="292">
        <f>K21*(8760-K13)</f>
        <v>0</v>
      </c>
      <c r="L22" s="292">
        <f t="shared" ref="L22" si="26">L21*(8760-L13)</f>
        <v>0</v>
      </c>
      <c r="M22" s="292">
        <f>M21*(8760-M13)</f>
        <v>0</v>
      </c>
      <c r="N22" s="292">
        <f t="shared" ref="N22" si="27">N21*(8760-N13)</f>
        <v>0</v>
      </c>
      <c r="O22" s="292">
        <f>O21*(8760-O13)</f>
        <v>0</v>
      </c>
      <c r="P22" s="292">
        <f t="shared" ref="P22" si="28">P21*(8760-P13)</f>
        <v>0</v>
      </c>
      <c r="Q22" s="292">
        <f>Q21*(8760-Q13)</f>
        <v>0</v>
      </c>
      <c r="R22" s="292">
        <f t="shared" ref="R22" si="29">R21*(8760-R13)</f>
        <v>0</v>
      </c>
      <c r="S22" s="292">
        <f>S21*(8760-S13)</f>
        <v>0</v>
      </c>
      <c r="T22" s="292">
        <f t="shared" ref="T22" si="30">T21*(8760-T13)</f>
        <v>0</v>
      </c>
      <c r="U22" s="292">
        <f>U21*(8760-U13)</f>
        <v>0</v>
      </c>
      <c r="V22" s="292">
        <f t="shared" ref="V22" si="31">V21*(8760-V13)</f>
        <v>0</v>
      </c>
      <c r="W22" s="292">
        <f>W21*(8760-W13)</f>
        <v>0</v>
      </c>
      <c r="X22" s="292">
        <f t="shared" ref="X22" si="32">X21*(8760-X13)</f>
        <v>0</v>
      </c>
      <c r="Y22" s="292">
        <f>Y21*(8760-Y13)</f>
        <v>0</v>
      </c>
      <c r="Z22" s="292">
        <f t="shared" ref="Z22" si="33">Z21*(8760-Z13)</f>
        <v>0</v>
      </c>
      <c r="AA22" s="292">
        <f>AA21*(8760-AA13)</f>
        <v>0</v>
      </c>
      <c r="AB22" s="292">
        <f t="shared" ref="AB22" si="34">AB21*(8760-AB13)</f>
        <v>0</v>
      </c>
      <c r="AC22" s="292">
        <f>AC21*(8760-AC13)</f>
        <v>0</v>
      </c>
      <c r="AD22" s="292">
        <f t="shared" ref="AD22" si="35">AD21*(8760-AD13)</f>
        <v>0</v>
      </c>
      <c r="AE22" s="292">
        <f>AE21*(8760-AE13)</f>
        <v>0</v>
      </c>
      <c r="AF22" s="292">
        <f t="shared" ref="AF22" si="36">AF21*(8760-AF13)</f>
        <v>0</v>
      </c>
      <c r="AG22" s="292">
        <f>AG21*(8760-AG13)</f>
        <v>0</v>
      </c>
      <c r="AH22" s="292">
        <f t="shared" ref="AH22" si="37">AH21*(8760-AH13)</f>
        <v>0</v>
      </c>
      <c r="AI22" s="292">
        <f>AI21*(8760-AI13)</f>
        <v>0</v>
      </c>
      <c r="AJ22" s="292">
        <f t="shared" ref="AJ22" si="38">AJ21*(8760-AJ13)</f>
        <v>0</v>
      </c>
      <c r="AK22" s="292">
        <f>AK21*(8760-AK13)</f>
        <v>0</v>
      </c>
      <c r="AL22" s="292">
        <f t="shared" ref="AL22" si="39">AL21*(8760-AL13)</f>
        <v>0</v>
      </c>
      <c r="AM22" s="292">
        <f>AM21*(8760-AM13)</f>
        <v>0</v>
      </c>
      <c r="AN22" s="292">
        <f t="shared" ref="AN22" si="40">AN21*(8760-AN13)</f>
        <v>0</v>
      </c>
      <c r="AO22" s="292">
        <f>AO21*(8760-AO13)</f>
        <v>0</v>
      </c>
      <c r="AP22" s="307">
        <f t="shared" ref="AP22" si="41">AP21*(8760-AP13)</f>
        <v>0</v>
      </c>
    </row>
    <row r="23" spans="1:42" s="256" customFormat="1" ht="19.5" hidden="1" customHeight="1">
      <c r="A23" s="330"/>
      <c r="B23" s="218" t="s">
        <v>139</v>
      </c>
      <c r="C23" s="292">
        <f>(C20*C13)</f>
        <v>0</v>
      </c>
      <c r="D23" s="292">
        <f t="shared" ref="D23" si="42">(D20*D13)</f>
        <v>0</v>
      </c>
      <c r="E23" s="292">
        <f>(E20*E13)</f>
        <v>0</v>
      </c>
      <c r="F23" s="292">
        <f t="shared" ref="F23" si="43">(F20*F13)</f>
        <v>0</v>
      </c>
      <c r="G23" s="292">
        <f>(G20*G13)</f>
        <v>0</v>
      </c>
      <c r="H23" s="292">
        <f t="shared" ref="H23" si="44">(H20*H13)</f>
        <v>0</v>
      </c>
      <c r="I23" s="292">
        <f>(I20*I13)</f>
        <v>0</v>
      </c>
      <c r="J23" s="292">
        <f t="shared" ref="J23" si="45">(J20*J13)</f>
        <v>0</v>
      </c>
      <c r="K23" s="292">
        <f>(K20*K13)</f>
        <v>0</v>
      </c>
      <c r="L23" s="292">
        <f t="shared" ref="L23" si="46">(L20*L13)</f>
        <v>0</v>
      </c>
      <c r="M23" s="292">
        <f>(M20*M13)</f>
        <v>0</v>
      </c>
      <c r="N23" s="292">
        <f t="shared" ref="N23" si="47">(N20*N13)</f>
        <v>0</v>
      </c>
      <c r="O23" s="292">
        <f>(O20*O13)</f>
        <v>0</v>
      </c>
      <c r="P23" s="292">
        <f t="shared" ref="P23" si="48">(P20*P13)</f>
        <v>0</v>
      </c>
      <c r="Q23" s="292">
        <f>(Q20*Q13)</f>
        <v>0</v>
      </c>
      <c r="R23" s="292">
        <f t="shared" ref="R23" si="49">(R20*R13)</f>
        <v>0</v>
      </c>
      <c r="S23" s="292">
        <f>(S20*S13)</f>
        <v>0</v>
      </c>
      <c r="T23" s="292">
        <f t="shared" ref="T23" si="50">(T20*T13)</f>
        <v>0</v>
      </c>
      <c r="U23" s="292">
        <f>(U20*U13)</f>
        <v>0</v>
      </c>
      <c r="V23" s="292">
        <f t="shared" ref="V23" si="51">(V20*V13)</f>
        <v>0</v>
      </c>
      <c r="W23" s="292">
        <f>(W20*W13)</f>
        <v>0</v>
      </c>
      <c r="X23" s="292">
        <f t="shared" ref="X23" si="52">(X20*X13)</f>
        <v>0</v>
      </c>
      <c r="Y23" s="292">
        <f>(Y20*Y13)</f>
        <v>0</v>
      </c>
      <c r="Z23" s="292">
        <f t="shared" ref="Z23" si="53">(Z20*Z13)</f>
        <v>0</v>
      </c>
      <c r="AA23" s="292">
        <f>(AA20*AA13)</f>
        <v>0</v>
      </c>
      <c r="AB23" s="292">
        <f t="shared" ref="AB23" si="54">(AB20*AB13)</f>
        <v>0</v>
      </c>
      <c r="AC23" s="292">
        <f>(AC20*AC13)</f>
        <v>0</v>
      </c>
      <c r="AD23" s="292">
        <f t="shared" ref="AD23" si="55">(AD20*AD13)</f>
        <v>0</v>
      </c>
      <c r="AE23" s="292">
        <f>(AE20*AE13)</f>
        <v>0</v>
      </c>
      <c r="AF23" s="292">
        <f t="shared" ref="AF23" si="56">(AF20*AF13)</f>
        <v>0</v>
      </c>
      <c r="AG23" s="292">
        <f>(AG20*AG13)</f>
        <v>0</v>
      </c>
      <c r="AH23" s="292">
        <f t="shared" ref="AH23" si="57">(AH20*AH13)</f>
        <v>0</v>
      </c>
      <c r="AI23" s="292">
        <f>(AI20*AI13)</f>
        <v>0</v>
      </c>
      <c r="AJ23" s="292">
        <f t="shared" ref="AJ23" si="58">(AJ20*AJ13)</f>
        <v>0</v>
      </c>
      <c r="AK23" s="292">
        <f>(AK20*AK13)</f>
        <v>0</v>
      </c>
      <c r="AL23" s="292">
        <f t="shared" ref="AL23" si="59">(AL20*AL13)</f>
        <v>0</v>
      </c>
      <c r="AM23" s="292">
        <f>(AM20*AM13)</f>
        <v>0</v>
      </c>
      <c r="AN23" s="292">
        <f t="shared" ref="AN23" si="60">(AN20*AN13)</f>
        <v>0</v>
      </c>
      <c r="AO23" s="292">
        <f>(AO20*AO13)</f>
        <v>0</v>
      </c>
      <c r="AP23" s="307">
        <f t="shared" ref="AP23" si="61">(AP20*AP13)</f>
        <v>0</v>
      </c>
    </row>
    <row r="24" spans="1:42" s="256" customFormat="1" ht="19.5" hidden="1" customHeight="1">
      <c r="A24" s="330"/>
      <c r="B24" s="218" t="s">
        <v>140</v>
      </c>
      <c r="C24" s="292">
        <f>C22+C23</f>
        <v>0</v>
      </c>
      <c r="D24" s="292">
        <f t="shared" ref="D24" si="62">D22+D23</f>
        <v>0</v>
      </c>
      <c r="E24" s="292">
        <f>E22+E23</f>
        <v>0</v>
      </c>
      <c r="F24" s="292">
        <f t="shared" ref="F24" si="63">F22+F23</f>
        <v>0</v>
      </c>
      <c r="G24" s="292">
        <f>G22+G23</f>
        <v>0</v>
      </c>
      <c r="H24" s="292">
        <f t="shared" ref="H24" si="64">H22+H23</f>
        <v>0</v>
      </c>
      <c r="I24" s="292">
        <f>I22+I23</f>
        <v>0</v>
      </c>
      <c r="J24" s="292">
        <f t="shared" ref="J24" si="65">J22+J23</f>
        <v>0</v>
      </c>
      <c r="K24" s="292">
        <f>K22+K23</f>
        <v>0</v>
      </c>
      <c r="L24" s="292">
        <f t="shared" ref="L24" si="66">L22+L23</f>
        <v>0</v>
      </c>
      <c r="M24" s="292">
        <f>M22+M23</f>
        <v>0</v>
      </c>
      <c r="N24" s="292">
        <f t="shared" ref="N24" si="67">N22+N23</f>
        <v>0</v>
      </c>
      <c r="O24" s="292">
        <f>O22+O23</f>
        <v>0</v>
      </c>
      <c r="P24" s="292">
        <f t="shared" ref="P24" si="68">P22+P23</f>
        <v>0</v>
      </c>
      <c r="Q24" s="292">
        <f>Q22+Q23</f>
        <v>0</v>
      </c>
      <c r="R24" s="292">
        <f t="shared" ref="R24" si="69">R22+R23</f>
        <v>0</v>
      </c>
      <c r="S24" s="292">
        <f>S22+S23</f>
        <v>0</v>
      </c>
      <c r="T24" s="292">
        <f t="shared" ref="T24" si="70">T22+T23</f>
        <v>0</v>
      </c>
      <c r="U24" s="292">
        <f>U22+U23</f>
        <v>0</v>
      </c>
      <c r="V24" s="292">
        <f t="shared" ref="V24" si="71">V22+V23</f>
        <v>0</v>
      </c>
      <c r="W24" s="292">
        <f>W22+W23</f>
        <v>0</v>
      </c>
      <c r="X24" s="292">
        <f t="shared" ref="X24" si="72">X22+X23</f>
        <v>0</v>
      </c>
      <c r="Y24" s="292">
        <f>Y22+Y23</f>
        <v>0</v>
      </c>
      <c r="Z24" s="292">
        <f t="shared" ref="Z24" si="73">Z22+Z23</f>
        <v>0</v>
      </c>
      <c r="AA24" s="292">
        <f>AA22+AA23</f>
        <v>0</v>
      </c>
      <c r="AB24" s="292">
        <f t="shared" ref="AB24" si="74">AB22+AB23</f>
        <v>0</v>
      </c>
      <c r="AC24" s="292">
        <f>AC22+AC23</f>
        <v>0</v>
      </c>
      <c r="AD24" s="292">
        <f t="shared" ref="AD24" si="75">AD22+AD23</f>
        <v>0</v>
      </c>
      <c r="AE24" s="292">
        <f>AE22+AE23</f>
        <v>0</v>
      </c>
      <c r="AF24" s="292">
        <f t="shared" ref="AF24" si="76">AF22+AF23</f>
        <v>0</v>
      </c>
      <c r="AG24" s="292">
        <f>AG22+AG23</f>
        <v>0</v>
      </c>
      <c r="AH24" s="292">
        <f t="shared" ref="AH24" si="77">AH22+AH23</f>
        <v>0</v>
      </c>
      <c r="AI24" s="292">
        <f>AI22+AI23</f>
        <v>0</v>
      </c>
      <c r="AJ24" s="292">
        <f t="shared" ref="AJ24" si="78">AJ22+AJ23</f>
        <v>0</v>
      </c>
      <c r="AK24" s="292">
        <f>AK22+AK23</f>
        <v>0</v>
      </c>
      <c r="AL24" s="292">
        <f t="shared" ref="AL24" si="79">AL22+AL23</f>
        <v>0</v>
      </c>
      <c r="AM24" s="292">
        <f>AM22+AM23</f>
        <v>0</v>
      </c>
      <c r="AN24" s="292">
        <f t="shared" ref="AN24" si="80">AN22+AN23</f>
        <v>0</v>
      </c>
      <c r="AO24" s="292">
        <f>AO22+AO23</f>
        <v>0</v>
      </c>
      <c r="AP24" s="307">
        <f t="shared" ref="AP24" si="81">AP22+AP23</f>
        <v>0</v>
      </c>
    </row>
    <row r="25" spans="1:42" s="256" customFormat="1" ht="19.5" customHeight="1">
      <c r="A25" s="330"/>
      <c r="B25" s="218" t="s">
        <v>141</v>
      </c>
      <c r="C25" s="303">
        <f>C22+C23</f>
        <v>0</v>
      </c>
      <c r="D25" s="252">
        <f t="shared" ref="D25" si="82">D22+D23</f>
        <v>0</v>
      </c>
      <c r="E25" s="303">
        <f>E22+E23</f>
        <v>0</v>
      </c>
      <c r="F25" s="252">
        <f t="shared" ref="F25" si="83">F22+F23</f>
        <v>0</v>
      </c>
      <c r="G25" s="303">
        <f>G22+G23</f>
        <v>0</v>
      </c>
      <c r="H25" s="252">
        <f t="shared" ref="H25" si="84">H22+H23</f>
        <v>0</v>
      </c>
      <c r="I25" s="303">
        <f>I22+I23</f>
        <v>0</v>
      </c>
      <c r="J25" s="252">
        <f>J22+J23</f>
        <v>0</v>
      </c>
      <c r="K25" s="303">
        <f>K22+K23</f>
        <v>0</v>
      </c>
      <c r="L25" s="252">
        <f t="shared" ref="L25" si="85">L22+L23</f>
        <v>0</v>
      </c>
      <c r="M25" s="303">
        <f>M22+M23</f>
        <v>0</v>
      </c>
      <c r="N25" s="252">
        <f t="shared" ref="N25" si="86">N22+N23</f>
        <v>0</v>
      </c>
      <c r="O25" s="303">
        <f>O22+O23</f>
        <v>0</v>
      </c>
      <c r="P25" s="252">
        <f t="shared" ref="P25" si="87">P22+P23</f>
        <v>0</v>
      </c>
      <c r="Q25" s="303">
        <f>Q22+Q23</f>
        <v>0</v>
      </c>
      <c r="R25" s="252">
        <f t="shared" ref="R25" si="88">R22+R23</f>
        <v>0</v>
      </c>
      <c r="S25" s="303">
        <f>S22+S23</f>
        <v>0</v>
      </c>
      <c r="T25" s="252">
        <f t="shared" ref="T25" si="89">T22+T23</f>
        <v>0</v>
      </c>
      <c r="U25" s="303">
        <f>U22+U23</f>
        <v>0</v>
      </c>
      <c r="V25" s="252">
        <f t="shared" ref="V25" si="90">V22+V23</f>
        <v>0</v>
      </c>
      <c r="W25" s="303">
        <f>W22+W23</f>
        <v>0</v>
      </c>
      <c r="X25" s="252">
        <f t="shared" ref="X25" si="91">X22+X23</f>
        <v>0</v>
      </c>
      <c r="Y25" s="303">
        <f>Y22+Y23</f>
        <v>0</v>
      </c>
      <c r="Z25" s="252">
        <f t="shared" ref="Z25" si="92">Z22+Z23</f>
        <v>0</v>
      </c>
      <c r="AA25" s="303">
        <f>AA22+AA23</f>
        <v>0</v>
      </c>
      <c r="AB25" s="252">
        <f t="shared" ref="AB25" si="93">AB22+AB23</f>
        <v>0</v>
      </c>
      <c r="AC25" s="303">
        <f>AC22+AC23</f>
        <v>0</v>
      </c>
      <c r="AD25" s="252">
        <f>AD22+AD23</f>
        <v>0</v>
      </c>
      <c r="AE25" s="303">
        <f>AE22+AE23</f>
        <v>0</v>
      </c>
      <c r="AF25" s="252">
        <f t="shared" ref="AF25" si="94">AF22+AF23</f>
        <v>0</v>
      </c>
      <c r="AG25" s="303">
        <f>AG22+AG23</f>
        <v>0</v>
      </c>
      <c r="AH25" s="252">
        <f t="shared" ref="AH25" si="95">AH22+AH23</f>
        <v>0</v>
      </c>
      <c r="AI25" s="303">
        <f>AI22+AI23</f>
        <v>0</v>
      </c>
      <c r="AJ25" s="252">
        <f t="shared" ref="AJ25" si="96">AJ22+AJ23</f>
        <v>0</v>
      </c>
      <c r="AK25" s="303">
        <f>AK22+AK23</f>
        <v>0</v>
      </c>
      <c r="AL25" s="252">
        <f t="shared" ref="AL25" si="97">AL22+AL23</f>
        <v>0</v>
      </c>
      <c r="AM25" s="302">
        <f>AM22+AM23</f>
        <v>0</v>
      </c>
      <c r="AN25" s="252">
        <f t="shared" ref="AN25" si="98">AN22+AN23</f>
        <v>0</v>
      </c>
      <c r="AO25" s="303">
        <f>AO22+AO23</f>
        <v>0</v>
      </c>
      <c r="AP25" s="308">
        <f t="shared" ref="AP25" si="99">AP22+AP23</f>
        <v>0</v>
      </c>
    </row>
    <row r="26" spans="1:42" s="256" customFormat="1" ht="19.5" customHeight="1">
      <c r="A26" s="330"/>
      <c r="B26" s="218" t="s">
        <v>142</v>
      </c>
      <c r="C26" s="302">
        <f>C25-C25</f>
        <v>0</v>
      </c>
      <c r="D26" s="252">
        <f>C25-D25</f>
        <v>0</v>
      </c>
      <c r="E26" s="304">
        <f>E25-E25</f>
        <v>0</v>
      </c>
      <c r="F26" s="252">
        <f>E25-F25</f>
        <v>0</v>
      </c>
      <c r="G26" s="304">
        <f>G25-G25</f>
        <v>0</v>
      </c>
      <c r="H26" s="252">
        <f>G25-H25</f>
        <v>0</v>
      </c>
      <c r="I26" s="304">
        <f>I25-I25</f>
        <v>0</v>
      </c>
      <c r="J26" s="252">
        <f>I25-J25</f>
        <v>0</v>
      </c>
      <c r="K26" s="304">
        <f>K25-K25</f>
        <v>0</v>
      </c>
      <c r="L26" s="252">
        <f>K25-L25</f>
        <v>0</v>
      </c>
      <c r="M26" s="304">
        <f>M25-M25</f>
        <v>0</v>
      </c>
      <c r="N26" s="252">
        <f>M25-N25</f>
        <v>0</v>
      </c>
      <c r="O26" s="304">
        <f>O25-O25</f>
        <v>0</v>
      </c>
      <c r="P26" s="252">
        <f>O25-P25</f>
        <v>0</v>
      </c>
      <c r="Q26" s="304">
        <f>Q25-Q25</f>
        <v>0</v>
      </c>
      <c r="R26" s="252">
        <f>Q25-R25</f>
        <v>0</v>
      </c>
      <c r="S26" s="304">
        <f>S25-S25</f>
        <v>0</v>
      </c>
      <c r="T26" s="252">
        <f>S25-T25</f>
        <v>0</v>
      </c>
      <c r="U26" s="304">
        <f>U25-U25</f>
        <v>0</v>
      </c>
      <c r="V26" s="252">
        <f>U25-V25</f>
        <v>0</v>
      </c>
      <c r="W26" s="304">
        <f>W25-W25</f>
        <v>0</v>
      </c>
      <c r="X26" s="252">
        <f>W25-X25</f>
        <v>0</v>
      </c>
      <c r="Y26" s="304">
        <f>Y25-Y25</f>
        <v>0</v>
      </c>
      <c r="Z26" s="252">
        <f>Y25-Z25</f>
        <v>0</v>
      </c>
      <c r="AA26" s="304">
        <f>AA25-AA25</f>
        <v>0</v>
      </c>
      <c r="AB26" s="252">
        <f>AA25-AB25</f>
        <v>0</v>
      </c>
      <c r="AC26" s="304">
        <f>AC25-AC25</f>
        <v>0</v>
      </c>
      <c r="AD26" s="252">
        <f>AC25-AD25</f>
        <v>0</v>
      </c>
      <c r="AE26" s="304">
        <f>AE25-AE25</f>
        <v>0</v>
      </c>
      <c r="AF26" s="252">
        <f>AE25-AF25</f>
        <v>0</v>
      </c>
      <c r="AG26" s="304">
        <f>AG25-AG25</f>
        <v>0</v>
      </c>
      <c r="AH26" s="252">
        <f>AG25-AH25</f>
        <v>0</v>
      </c>
      <c r="AI26" s="304">
        <f>AI25-AI25</f>
        <v>0</v>
      </c>
      <c r="AJ26" s="252">
        <f>AI25-AJ25</f>
        <v>0</v>
      </c>
      <c r="AK26" s="304">
        <f>AK25-AK25</f>
        <v>0</v>
      </c>
      <c r="AL26" s="252">
        <f>AK25-AL25</f>
        <v>0</v>
      </c>
      <c r="AM26" s="304">
        <f>AM25-AM25</f>
        <v>0</v>
      </c>
      <c r="AN26" s="252">
        <f>AM25-AN25</f>
        <v>0</v>
      </c>
      <c r="AO26" s="304">
        <f>AO25-AO25</f>
        <v>0</v>
      </c>
      <c r="AP26" s="309">
        <f>AO25-AP25</f>
        <v>0</v>
      </c>
    </row>
    <row r="27" spans="1:42" s="256" customFormat="1" ht="19.5" customHeight="1">
      <c r="A27" s="330"/>
      <c r="B27" s="218" t="s">
        <v>143</v>
      </c>
      <c r="C27" s="271">
        <f>C25*C14</f>
        <v>0</v>
      </c>
      <c r="D27" s="272">
        <f t="shared" ref="D27" si="100">D25*D14</f>
        <v>0</v>
      </c>
      <c r="E27" s="271">
        <f t="shared" ref="E27:V27" si="101">E25*E14</f>
        <v>0</v>
      </c>
      <c r="F27" s="272">
        <f t="shared" si="101"/>
        <v>0</v>
      </c>
      <c r="G27" s="271">
        <f t="shared" si="101"/>
        <v>0</v>
      </c>
      <c r="H27" s="272">
        <f t="shared" si="101"/>
        <v>0</v>
      </c>
      <c r="I27" s="271">
        <f t="shared" si="101"/>
        <v>0</v>
      </c>
      <c r="J27" s="272">
        <f t="shared" si="101"/>
        <v>0</v>
      </c>
      <c r="K27" s="271">
        <f t="shared" si="101"/>
        <v>0</v>
      </c>
      <c r="L27" s="272">
        <f t="shared" si="101"/>
        <v>0</v>
      </c>
      <c r="M27" s="271">
        <f t="shared" si="101"/>
        <v>0</v>
      </c>
      <c r="N27" s="272">
        <f t="shared" si="101"/>
        <v>0</v>
      </c>
      <c r="O27" s="271">
        <f t="shared" si="101"/>
        <v>0</v>
      </c>
      <c r="P27" s="272">
        <f t="shared" si="101"/>
        <v>0</v>
      </c>
      <c r="Q27" s="271">
        <f t="shared" si="101"/>
        <v>0</v>
      </c>
      <c r="R27" s="272">
        <f t="shared" si="101"/>
        <v>0</v>
      </c>
      <c r="S27" s="271">
        <f t="shared" si="101"/>
        <v>0</v>
      </c>
      <c r="T27" s="272">
        <f t="shared" si="101"/>
        <v>0</v>
      </c>
      <c r="U27" s="271">
        <f t="shared" si="101"/>
        <v>0</v>
      </c>
      <c r="V27" s="272">
        <f t="shared" si="101"/>
        <v>0</v>
      </c>
      <c r="W27" s="271">
        <f>W25*W14</f>
        <v>0</v>
      </c>
      <c r="X27" s="272">
        <f>X25*X14</f>
        <v>0</v>
      </c>
      <c r="Y27" s="271">
        <f t="shared" ref="Y27:AP27" si="102">Y25*Y14</f>
        <v>0</v>
      </c>
      <c r="Z27" s="272">
        <f t="shared" si="102"/>
        <v>0</v>
      </c>
      <c r="AA27" s="271">
        <f t="shared" si="102"/>
        <v>0</v>
      </c>
      <c r="AB27" s="272">
        <f t="shared" si="102"/>
        <v>0</v>
      </c>
      <c r="AC27" s="271">
        <f t="shared" si="102"/>
        <v>0</v>
      </c>
      <c r="AD27" s="272">
        <f t="shared" si="102"/>
        <v>0</v>
      </c>
      <c r="AE27" s="271">
        <f t="shared" si="102"/>
        <v>0</v>
      </c>
      <c r="AF27" s="272">
        <f t="shared" si="102"/>
        <v>0</v>
      </c>
      <c r="AG27" s="271">
        <f t="shared" si="102"/>
        <v>0</v>
      </c>
      <c r="AH27" s="272">
        <f t="shared" si="102"/>
        <v>0</v>
      </c>
      <c r="AI27" s="271">
        <f t="shared" si="102"/>
        <v>0</v>
      </c>
      <c r="AJ27" s="272">
        <f t="shared" si="102"/>
        <v>0</v>
      </c>
      <c r="AK27" s="271">
        <f t="shared" si="102"/>
        <v>0</v>
      </c>
      <c r="AL27" s="272">
        <f t="shared" si="102"/>
        <v>0</v>
      </c>
      <c r="AM27" s="271">
        <f t="shared" si="102"/>
        <v>0</v>
      </c>
      <c r="AN27" s="272">
        <f t="shared" si="102"/>
        <v>0</v>
      </c>
      <c r="AO27" s="271">
        <f t="shared" si="102"/>
        <v>0</v>
      </c>
      <c r="AP27" s="272">
        <f t="shared" si="102"/>
        <v>0</v>
      </c>
    </row>
    <row r="28" spans="1:42" s="256" customFormat="1" ht="19.5" customHeight="1">
      <c r="A28" s="330"/>
      <c r="B28" s="218" t="s">
        <v>144</v>
      </c>
      <c r="C28" s="271">
        <v>0</v>
      </c>
      <c r="D28" s="272">
        <f>C27-D27</f>
        <v>0</v>
      </c>
      <c r="E28" s="271">
        <v>0</v>
      </c>
      <c r="F28" s="272">
        <f>E27-F27</f>
        <v>0</v>
      </c>
      <c r="G28" s="271">
        <v>0</v>
      </c>
      <c r="H28" s="272">
        <f>G27-H27</f>
        <v>0</v>
      </c>
      <c r="I28" s="271">
        <v>0</v>
      </c>
      <c r="J28" s="272">
        <f>I27-J27</f>
        <v>0</v>
      </c>
      <c r="K28" s="271">
        <v>0</v>
      </c>
      <c r="L28" s="272">
        <f>K27-L27</f>
        <v>0</v>
      </c>
      <c r="M28" s="271">
        <v>0</v>
      </c>
      <c r="N28" s="272">
        <f>M27-N27</f>
        <v>0</v>
      </c>
      <c r="O28" s="271">
        <v>0</v>
      </c>
      <c r="P28" s="272">
        <f>O27-P27</f>
        <v>0</v>
      </c>
      <c r="Q28" s="271">
        <v>0</v>
      </c>
      <c r="R28" s="272">
        <f>Q27-R27</f>
        <v>0</v>
      </c>
      <c r="S28" s="271">
        <v>0</v>
      </c>
      <c r="T28" s="272">
        <f>S27-T27</f>
        <v>0</v>
      </c>
      <c r="U28" s="271">
        <v>0</v>
      </c>
      <c r="V28" s="272">
        <f>U27-V27</f>
        <v>0</v>
      </c>
      <c r="W28" s="271">
        <v>0</v>
      </c>
      <c r="X28" s="272">
        <f>W27-X27</f>
        <v>0</v>
      </c>
      <c r="Y28" s="271">
        <v>0</v>
      </c>
      <c r="Z28" s="272">
        <f>Y27-Z27</f>
        <v>0</v>
      </c>
      <c r="AA28" s="271">
        <v>0</v>
      </c>
      <c r="AB28" s="272">
        <f>AA27-AB27</f>
        <v>0</v>
      </c>
      <c r="AC28" s="271">
        <v>0</v>
      </c>
      <c r="AD28" s="272">
        <f>AC27-AD27</f>
        <v>0</v>
      </c>
      <c r="AE28" s="271">
        <v>0</v>
      </c>
      <c r="AF28" s="272">
        <f>AE27-AF27</f>
        <v>0</v>
      </c>
      <c r="AG28" s="271">
        <v>0</v>
      </c>
      <c r="AH28" s="272">
        <f>AG27-AH27</f>
        <v>0</v>
      </c>
      <c r="AI28" s="271">
        <v>0</v>
      </c>
      <c r="AJ28" s="272">
        <f>AI27-AJ27</f>
        <v>0</v>
      </c>
      <c r="AK28" s="271">
        <v>0</v>
      </c>
      <c r="AL28" s="272">
        <f>AK27-AL27</f>
        <v>0</v>
      </c>
      <c r="AM28" s="271">
        <v>0</v>
      </c>
      <c r="AN28" s="272">
        <f>AM27-AN27</f>
        <v>0</v>
      </c>
      <c r="AO28" s="271">
        <v>0</v>
      </c>
      <c r="AP28" s="272">
        <f>AO27-AP27</f>
        <v>0</v>
      </c>
    </row>
    <row r="29" spans="1:42" s="8" customFormat="1" ht="42" customHeight="1">
      <c r="A29" s="332" t="s">
        <v>145</v>
      </c>
      <c r="B29" s="200" t="s">
        <v>148</v>
      </c>
      <c r="C29" s="201"/>
      <c r="D29" s="202"/>
      <c r="E29" s="201"/>
      <c r="F29" s="202"/>
      <c r="G29" s="201"/>
      <c r="H29" s="202"/>
      <c r="I29" s="201"/>
      <c r="J29" s="202"/>
      <c r="K29" s="201"/>
      <c r="L29" s="202"/>
      <c r="M29" s="201"/>
      <c r="N29" s="202"/>
      <c r="O29" s="201"/>
      <c r="P29" s="202"/>
      <c r="Q29" s="201"/>
      <c r="R29" s="202"/>
      <c r="S29" s="201"/>
      <c r="T29" s="202"/>
      <c r="U29" s="201"/>
      <c r="V29" s="202"/>
      <c r="W29" s="201"/>
      <c r="X29" s="202"/>
      <c r="Y29" s="201"/>
      <c r="Z29" s="202"/>
      <c r="AA29" s="201"/>
      <c r="AB29" s="202"/>
      <c r="AC29" s="201"/>
      <c r="AD29" s="202"/>
      <c r="AE29" s="201"/>
      <c r="AF29" s="202"/>
      <c r="AG29" s="201"/>
      <c r="AH29" s="202"/>
      <c r="AI29" s="201"/>
      <c r="AJ29" s="202"/>
      <c r="AK29" s="201"/>
      <c r="AL29" s="202"/>
      <c r="AM29" s="201"/>
      <c r="AN29" s="202"/>
      <c r="AO29" s="201"/>
      <c r="AP29" s="202"/>
    </row>
    <row r="30" spans="1:42" s="216" customFormat="1" ht="19.5" customHeight="1">
      <c r="A30" s="332"/>
      <c r="B30" s="218" t="s">
        <v>146</v>
      </c>
      <c r="C30" s="230">
        <f>C10/C13/(1-C18)</f>
        <v>3.8461538461538463</v>
      </c>
      <c r="D30" s="310">
        <f>D10/D13/(1-D18)</f>
        <v>16.025641025641026</v>
      </c>
      <c r="E30" s="230">
        <f t="shared" ref="E30:V30" si="103">E10/E13/(1-E18)</f>
        <v>3.8461538461538463</v>
      </c>
      <c r="F30" s="310">
        <f t="shared" si="103"/>
        <v>16.025641025641026</v>
      </c>
      <c r="G30" s="230">
        <f t="shared" si="103"/>
        <v>3.8461538461538463</v>
      </c>
      <c r="H30" s="310">
        <f t="shared" si="103"/>
        <v>16.025641025641026</v>
      </c>
      <c r="I30" s="230">
        <f t="shared" si="103"/>
        <v>3.8461538461538463</v>
      </c>
      <c r="J30" s="310">
        <f t="shared" si="103"/>
        <v>16.025641025641026</v>
      </c>
      <c r="K30" s="230">
        <f t="shared" si="103"/>
        <v>3.8461538461538463</v>
      </c>
      <c r="L30" s="310">
        <f t="shared" si="103"/>
        <v>16.025641025641026</v>
      </c>
      <c r="M30" s="230">
        <f t="shared" si="103"/>
        <v>3.8461538461538463</v>
      </c>
      <c r="N30" s="310">
        <f t="shared" si="103"/>
        <v>16.025641025641026</v>
      </c>
      <c r="O30" s="230">
        <f t="shared" si="103"/>
        <v>3.8461538461538463</v>
      </c>
      <c r="P30" s="310">
        <f t="shared" si="103"/>
        <v>16.025641025641026</v>
      </c>
      <c r="Q30" s="311">
        <f t="shared" si="103"/>
        <v>3.8461538461538463</v>
      </c>
      <c r="R30" s="310">
        <f t="shared" si="103"/>
        <v>16.025641025641026</v>
      </c>
      <c r="S30" s="230">
        <f t="shared" si="103"/>
        <v>3.8461538461538463</v>
      </c>
      <c r="T30" s="310">
        <f t="shared" si="103"/>
        <v>16.025641025641026</v>
      </c>
      <c r="U30" s="230">
        <f t="shared" si="103"/>
        <v>3.8461538461538463</v>
      </c>
      <c r="V30" s="310">
        <f t="shared" si="103"/>
        <v>16.025641025641026</v>
      </c>
      <c r="W30" s="230">
        <f>W10/W13/(1-W18)</f>
        <v>3.8461538461538463</v>
      </c>
      <c r="X30" s="310">
        <f>X10/X13/(1-X18)</f>
        <v>16.025641025641026</v>
      </c>
      <c r="Y30" s="230">
        <f t="shared" ref="Y30:AP30" si="104">Y10/Y13/(1-Y18)</f>
        <v>3.8461538461538463</v>
      </c>
      <c r="Z30" s="310">
        <f t="shared" si="104"/>
        <v>16.025641025641026</v>
      </c>
      <c r="AA30" s="230">
        <f t="shared" si="104"/>
        <v>3.8461538461538463</v>
      </c>
      <c r="AB30" s="310">
        <f t="shared" si="104"/>
        <v>16.025641025641026</v>
      </c>
      <c r="AC30" s="230">
        <f t="shared" si="104"/>
        <v>3.8461538461538463</v>
      </c>
      <c r="AD30" s="310">
        <f t="shared" si="104"/>
        <v>16.025641025641026</v>
      </c>
      <c r="AE30" s="230">
        <f t="shared" si="104"/>
        <v>3.8461538461538463</v>
      </c>
      <c r="AF30" s="310">
        <f t="shared" si="104"/>
        <v>16.025641025641026</v>
      </c>
      <c r="AG30" s="230">
        <f t="shared" si="104"/>
        <v>3.8461538461538463</v>
      </c>
      <c r="AH30" s="310">
        <f t="shared" si="104"/>
        <v>16.025641025641026</v>
      </c>
      <c r="AI30" s="230">
        <f t="shared" si="104"/>
        <v>3.8461538461538463</v>
      </c>
      <c r="AJ30" s="310">
        <f t="shared" si="104"/>
        <v>16.025641025641026</v>
      </c>
      <c r="AK30" s="230">
        <f t="shared" si="104"/>
        <v>3.8461538461538463</v>
      </c>
      <c r="AL30" s="310">
        <f t="shared" si="104"/>
        <v>16.025641025641026</v>
      </c>
      <c r="AM30" s="230">
        <f t="shared" si="104"/>
        <v>3.8461538461538463</v>
      </c>
      <c r="AN30" s="230">
        <f t="shared" si="104"/>
        <v>16.025641025641026</v>
      </c>
      <c r="AO30" s="230">
        <f t="shared" si="104"/>
        <v>3.8461538461538463</v>
      </c>
      <c r="AP30" s="310">
        <f t="shared" si="104"/>
        <v>16.025641025641026</v>
      </c>
    </row>
    <row r="31" spans="1:42" s="216" customFormat="1" ht="19.5" hidden="1" customHeight="1">
      <c r="A31" s="332"/>
      <c r="B31" s="218" t="s">
        <v>97</v>
      </c>
      <c r="C31" s="273" t="s">
        <v>95</v>
      </c>
      <c r="D31" s="275" t="e">
        <f>VLOOKUP(D11,'L-faktor'!$C$1:$H$5,6,)</f>
        <v>#N/A</v>
      </c>
      <c r="E31" s="273" t="s">
        <v>95</v>
      </c>
      <c r="F31" s="275" t="e">
        <f>VLOOKUP(F11,'L-faktor'!$C$1:$H$5,6,)</f>
        <v>#N/A</v>
      </c>
      <c r="G31" s="273" t="s">
        <v>95</v>
      </c>
      <c r="H31" s="275" t="e">
        <f>VLOOKUP(H11,'L-faktor'!$C$1:$H$5,6,)</f>
        <v>#N/A</v>
      </c>
      <c r="I31" s="273" t="s">
        <v>95</v>
      </c>
      <c r="J31" s="275" t="e">
        <f>VLOOKUP(J11,'L-faktor'!$C$1:$H$5,6,)</f>
        <v>#N/A</v>
      </c>
      <c r="K31" s="273" t="s">
        <v>95</v>
      </c>
      <c r="L31" s="275" t="e">
        <f>VLOOKUP(L11,'L-faktor'!$C$1:$H$5,6,)</f>
        <v>#N/A</v>
      </c>
      <c r="M31" s="273" t="s">
        <v>95</v>
      </c>
      <c r="N31" s="275" t="e">
        <f>VLOOKUP(N11,'L-faktor'!$C$1:$H$5,6,)</f>
        <v>#N/A</v>
      </c>
      <c r="O31" s="273" t="s">
        <v>95</v>
      </c>
      <c r="P31" s="275" t="e">
        <f>VLOOKUP(P11,'L-faktor'!$C$1:$H$5,6,)</f>
        <v>#N/A</v>
      </c>
      <c r="Q31" s="273" t="s">
        <v>95</v>
      </c>
      <c r="R31" s="275" t="e">
        <f>VLOOKUP(R11,'L-faktor'!$C$1:$H$5,6,)</f>
        <v>#N/A</v>
      </c>
      <c r="S31" s="273" t="s">
        <v>95</v>
      </c>
      <c r="T31" s="275" t="e">
        <f>VLOOKUP(T11,'L-faktor'!$C$1:$H$5,6,)</f>
        <v>#N/A</v>
      </c>
      <c r="U31" s="273" t="s">
        <v>95</v>
      </c>
      <c r="V31" s="275" t="e">
        <f>VLOOKUP(V11,'L-faktor'!$C$1:$H$5,6,)</f>
        <v>#N/A</v>
      </c>
      <c r="W31" s="273" t="s">
        <v>95</v>
      </c>
      <c r="X31" s="275" t="e">
        <f>VLOOKUP(X11,'L-faktor'!$C$1:$H$5,6,)</f>
        <v>#N/A</v>
      </c>
      <c r="Y31" s="273" t="s">
        <v>95</v>
      </c>
      <c r="Z31" s="275" t="e">
        <f>VLOOKUP(Z11,'L-faktor'!$C$1:$H$5,6,)</f>
        <v>#N/A</v>
      </c>
      <c r="AA31" s="273" t="s">
        <v>95</v>
      </c>
      <c r="AB31" s="275" t="e">
        <f>VLOOKUP(AB11,'L-faktor'!$C$1:$H$5,6,)</f>
        <v>#N/A</v>
      </c>
      <c r="AC31" s="273" t="s">
        <v>95</v>
      </c>
      <c r="AD31" s="275" t="e">
        <f>VLOOKUP(AD11,'L-faktor'!$C$1:$H$5,6,)</f>
        <v>#N/A</v>
      </c>
      <c r="AE31" s="273" t="s">
        <v>95</v>
      </c>
      <c r="AF31" s="275" t="e">
        <f>VLOOKUP(AF11,'L-faktor'!$C$1:$H$5,6,)</f>
        <v>#N/A</v>
      </c>
      <c r="AG31" s="273" t="s">
        <v>95</v>
      </c>
      <c r="AH31" s="275" t="e">
        <f>VLOOKUP(AH11,'L-faktor'!$C$1:$H$5,6,)</f>
        <v>#N/A</v>
      </c>
      <c r="AI31" s="273" t="s">
        <v>95</v>
      </c>
      <c r="AJ31" s="275" t="e">
        <f>VLOOKUP(AJ11,'L-faktor'!$C$1:$H$5,6,)</f>
        <v>#N/A</v>
      </c>
      <c r="AK31" s="273" t="s">
        <v>95</v>
      </c>
      <c r="AL31" s="275" t="e">
        <f>VLOOKUP(AL11,'L-faktor'!$C$1:$H$5,6,)</f>
        <v>#N/A</v>
      </c>
      <c r="AM31" s="273" t="s">
        <v>95</v>
      </c>
      <c r="AN31" s="275" t="e">
        <f>VLOOKUP(AN11,'L-faktor'!$C$1:$H$5,6,)</f>
        <v>#N/A</v>
      </c>
      <c r="AO31" s="273" t="s">
        <v>95</v>
      </c>
      <c r="AP31" s="275" t="e">
        <f>VLOOKUP(AP11,'L-faktor'!$C$1:$H$5,6,)</f>
        <v>#N/A</v>
      </c>
    </row>
    <row r="32" spans="1:42" s="216" customFormat="1" ht="19.5" hidden="1" customHeight="1">
      <c r="A32" s="332"/>
      <c r="B32" s="218" t="s">
        <v>98</v>
      </c>
      <c r="C32" s="273" t="s">
        <v>95</v>
      </c>
      <c r="D32" s="274" t="e">
        <f>ROUND((D7/D31),0)</f>
        <v>#N/A</v>
      </c>
      <c r="E32" s="273" t="s">
        <v>95</v>
      </c>
      <c r="F32" s="274" t="e">
        <f>ROUND((F7/F31),0)</f>
        <v>#N/A</v>
      </c>
      <c r="G32" s="273" t="s">
        <v>95</v>
      </c>
      <c r="H32" s="274" t="e">
        <f>ROUND((H7/H31),0)</f>
        <v>#N/A</v>
      </c>
      <c r="I32" s="273" t="s">
        <v>95</v>
      </c>
      <c r="J32" s="274" t="e">
        <f>ROUND((J7/J31),0)</f>
        <v>#N/A</v>
      </c>
      <c r="K32" s="273" t="s">
        <v>95</v>
      </c>
      <c r="L32" s="274" t="e">
        <f>ROUND((L7/L31),0)</f>
        <v>#N/A</v>
      </c>
      <c r="M32" s="273" t="s">
        <v>95</v>
      </c>
      <c r="N32" s="274" t="e">
        <f>ROUND((N7/N31),0)</f>
        <v>#N/A</v>
      </c>
      <c r="O32" s="273" t="s">
        <v>95</v>
      </c>
      <c r="P32" s="274" t="e">
        <f>ROUND((P7/P31),0)</f>
        <v>#N/A</v>
      </c>
      <c r="Q32" s="273" t="s">
        <v>95</v>
      </c>
      <c r="R32" s="274" t="e">
        <f>ROUND((R7/R31),0)</f>
        <v>#N/A</v>
      </c>
      <c r="S32" s="273" t="s">
        <v>95</v>
      </c>
      <c r="T32" s="274" t="e">
        <f>ROUND((T7/T31),0)</f>
        <v>#N/A</v>
      </c>
      <c r="U32" s="273" t="s">
        <v>95</v>
      </c>
      <c r="V32" s="274" t="e">
        <f>ROUND((V7/V31),0)</f>
        <v>#N/A</v>
      </c>
      <c r="W32" s="273" t="s">
        <v>95</v>
      </c>
      <c r="X32" s="274" t="e">
        <f>ROUND((X7/X31),0)</f>
        <v>#N/A</v>
      </c>
      <c r="Y32" s="273" t="s">
        <v>95</v>
      </c>
      <c r="Z32" s="274" t="e">
        <f>ROUND((Z7/Z31),0)</f>
        <v>#N/A</v>
      </c>
      <c r="AA32" s="273" t="s">
        <v>95</v>
      </c>
      <c r="AB32" s="274" t="e">
        <f>ROUND((AB7/AB31),0)</f>
        <v>#N/A</v>
      </c>
      <c r="AC32" s="273" t="s">
        <v>95</v>
      </c>
      <c r="AD32" s="274" t="e">
        <f>ROUND((AD7/AD31),0)</f>
        <v>#N/A</v>
      </c>
      <c r="AE32" s="273" t="s">
        <v>95</v>
      </c>
      <c r="AF32" s="274" t="e">
        <f>ROUND((AF7/AF31),0)</f>
        <v>#N/A</v>
      </c>
      <c r="AG32" s="273" t="s">
        <v>95</v>
      </c>
      <c r="AH32" s="274" t="e">
        <f>ROUND((AH7/AH31),0)</f>
        <v>#N/A</v>
      </c>
      <c r="AI32" s="273" t="s">
        <v>95</v>
      </c>
      <c r="AJ32" s="274" t="e">
        <f>ROUND((AJ7/AJ31),0)</f>
        <v>#N/A</v>
      </c>
      <c r="AK32" s="273" t="s">
        <v>95</v>
      </c>
      <c r="AL32" s="274" t="e">
        <f>ROUND((AL7/AL31),0)</f>
        <v>#N/A</v>
      </c>
      <c r="AM32" s="273" t="s">
        <v>95</v>
      </c>
      <c r="AN32" s="274" t="e">
        <f>ROUND((AN7/AN31),0)</f>
        <v>#N/A</v>
      </c>
      <c r="AO32" s="273" t="s">
        <v>95</v>
      </c>
      <c r="AP32" s="274" t="e">
        <f>ROUND((AP7/AP31),0)</f>
        <v>#N/A</v>
      </c>
    </row>
    <row r="33" spans="1:42" s="216" customFormat="1" ht="19.5" hidden="1" customHeight="1">
      <c r="A33" s="332"/>
      <c r="B33" s="218" t="s">
        <v>103</v>
      </c>
      <c r="C33" s="276" t="s">
        <v>95</v>
      </c>
      <c r="D33" s="277"/>
      <c r="E33" s="276" t="s">
        <v>95</v>
      </c>
      <c r="F33" s="277"/>
      <c r="G33" s="276" t="s">
        <v>95</v>
      </c>
      <c r="H33" s="277"/>
      <c r="I33" s="276" t="s">
        <v>95</v>
      </c>
      <c r="J33" s="277"/>
      <c r="K33" s="276" t="s">
        <v>95</v>
      </c>
      <c r="L33" s="277"/>
      <c r="M33" s="276" t="s">
        <v>95</v>
      </c>
      <c r="N33" s="277"/>
      <c r="O33" s="276" t="s">
        <v>95</v>
      </c>
      <c r="P33" s="277"/>
      <c r="Q33" s="276" t="s">
        <v>95</v>
      </c>
      <c r="R33" s="277"/>
      <c r="S33" s="276" t="s">
        <v>95</v>
      </c>
      <c r="T33" s="277"/>
      <c r="U33" s="276" t="s">
        <v>95</v>
      </c>
      <c r="V33" s="277"/>
      <c r="W33" s="276" t="s">
        <v>95</v>
      </c>
      <c r="X33" s="277"/>
      <c r="Y33" s="276" t="s">
        <v>95</v>
      </c>
      <c r="Z33" s="277"/>
      <c r="AA33" s="276" t="s">
        <v>95</v>
      </c>
      <c r="AB33" s="277"/>
      <c r="AC33" s="276" t="s">
        <v>95</v>
      </c>
      <c r="AD33" s="277"/>
      <c r="AE33" s="276" t="s">
        <v>95</v>
      </c>
      <c r="AF33" s="277"/>
      <c r="AG33" s="276" t="s">
        <v>95</v>
      </c>
      <c r="AH33" s="277"/>
      <c r="AI33" s="276" t="s">
        <v>95</v>
      </c>
      <c r="AJ33" s="277"/>
      <c r="AK33" s="276" t="s">
        <v>95</v>
      </c>
      <c r="AL33" s="277"/>
      <c r="AM33" s="276" t="s">
        <v>95</v>
      </c>
      <c r="AN33" s="277"/>
      <c r="AO33" s="276" t="s">
        <v>95</v>
      </c>
      <c r="AP33" s="277"/>
    </row>
    <row r="34" spans="1:42" s="216" customFormat="1" ht="19.5" customHeight="1">
      <c r="A34" s="332"/>
      <c r="B34" s="218" t="s">
        <v>147</v>
      </c>
      <c r="C34" s="229">
        <f>(((C15+C16)*C9)*C7)*(10/C30)</f>
        <v>0</v>
      </c>
      <c r="D34" s="272">
        <f t="shared" ref="D34" si="105">(((D15+D16)*D9)*D7)*(10/D30)</f>
        <v>0</v>
      </c>
      <c r="E34" s="229">
        <f>(((E15+E16)*E9)*E7)*(10/E30)</f>
        <v>0</v>
      </c>
      <c r="F34" s="272">
        <f t="shared" ref="F34" si="106">(((F15+F16)*F9)*F7)*(10/F30)</f>
        <v>0</v>
      </c>
      <c r="G34" s="229">
        <f>(((G15+G16)*G9)*G7)*(10/G30)</f>
        <v>0</v>
      </c>
      <c r="H34" s="272">
        <f t="shared" ref="H34" si="107">(((H15+H16)*H9)*H7)*(10/H30)</f>
        <v>0</v>
      </c>
      <c r="I34" s="229">
        <f>(((I15+I16)*I9)*I7)*(10/I30)</f>
        <v>0</v>
      </c>
      <c r="J34" s="272">
        <f t="shared" ref="J34" si="108">(((J15+J16)*J9)*J7)*(10/J30)</f>
        <v>0</v>
      </c>
      <c r="K34" s="229">
        <f>(((K15+K16)*K9)*K7)*(10/K30)</f>
        <v>0</v>
      </c>
      <c r="L34" s="272">
        <f t="shared" ref="L34" si="109">(((L15+L16)*L9)*L7)*(10/L30)</f>
        <v>0</v>
      </c>
      <c r="M34" s="229">
        <f>(((M15+M16)*M9)*M7)*(10/M30)</f>
        <v>0</v>
      </c>
      <c r="N34" s="272">
        <f t="shared" ref="N34" si="110">(((N15+N16)*N9)*N7)*(10/N30)</f>
        <v>0</v>
      </c>
      <c r="O34" s="229">
        <f>(((O15+O16)*O9)*O7)*(10/O30)</f>
        <v>0</v>
      </c>
      <c r="P34" s="272">
        <f t="shared" ref="P34" si="111">(((P15+P16)*P9)*P7)*(10/P30)</f>
        <v>0</v>
      </c>
      <c r="Q34" s="229">
        <f>(((Q15+Q16)*Q9)*Q7)*(10/Q30)</f>
        <v>0</v>
      </c>
      <c r="R34" s="272">
        <f t="shared" ref="R34" si="112">(((R15+R16)*R9)*R7)*(10/R30)</f>
        <v>0</v>
      </c>
      <c r="S34" s="229">
        <f>(((S15+S16)*S9)*S7)*(10/S30)</f>
        <v>0</v>
      </c>
      <c r="T34" s="272">
        <f t="shared" ref="T34" si="113">(((T15+T16)*T9)*T7)*(10/T30)</f>
        <v>0</v>
      </c>
      <c r="U34" s="229">
        <f>(((U15+U16)*U9)*U7)*(10/U30)</f>
        <v>0</v>
      </c>
      <c r="V34" s="272">
        <f t="shared" ref="V34" si="114">(((V15+V16)*V9)*V7)*(10/V30)</f>
        <v>0</v>
      </c>
      <c r="W34" s="229">
        <f>(((W15+W16)*W9)*W7)*(10/W30)</f>
        <v>0</v>
      </c>
      <c r="X34" s="272">
        <f t="shared" ref="X34" si="115">(((X15+X16)*X9)*X7)*(10/X30)</f>
        <v>0</v>
      </c>
      <c r="Y34" s="229">
        <f>(((Y15+Y16)*Y9)*Y7)*(10/Y30)</f>
        <v>0</v>
      </c>
      <c r="Z34" s="272">
        <f t="shared" ref="Z34" si="116">(((Z15+Z16)*Z9)*Z7)*(10/Z30)</f>
        <v>0</v>
      </c>
      <c r="AA34" s="229">
        <f>(((AA15+AA16)*AA9)*AA7)*(10/AA30)</f>
        <v>0</v>
      </c>
      <c r="AB34" s="272">
        <f t="shared" ref="AB34" si="117">(((AB15+AB16)*AB9)*AB7)*(10/AB30)</f>
        <v>0</v>
      </c>
      <c r="AC34" s="229">
        <f>(((AC15+AC16)*AC9)*AC7)*(10/AC30)</f>
        <v>0</v>
      </c>
      <c r="AD34" s="272">
        <f t="shared" ref="AD34" si="118">(((AD15+AD16)*AD9)*AD7)*(10/AD30)</f>
        <v>0</v>
      </c>
      <c r="AE34" s="229">
        <f>(((AE15+AE16)*AE9)*AE7)*(10/AE30)</f>
        <v>0</v>
      </c>
      <c r="AF34" s="272">
        <f t="shared" ref="AF34" si="119">(((AF15+AF16)*AF9)*AF7)*(10/AF30)</f>
        <v>0</v>
      </c>
      <c r="AG34" s="229">
        <f>(((AG15+AG16)*AG9)*AG7)*(10/AG30)</f>
        <v>0</v>
      </c>
      <c r="AH34" s="272">
        <f t="shared" ref="AH34" si="120">(((AH15+AH16)*AH9)*AH7)*(10/AH30)</f>
        <v>0</v>
      </c>
      <c r="AI34" s="229">
        <f>(((AI15+AI16)*AI9)*AI7)*(10/AI30)</f>
        <v>0</v>
      </c>
      <c r="AJ34" s="272">
        <f t="shared" ref="AJ34" si="121">(((AJ15+AJ16)*AJ9)*AJ7)*(10/AJ30)</f>
        <v>0</v>
      </c>
      <c r="AK34" s="229">
        <f>(((AK15+AK16)*AK9)*AK7)*(10/AK30)</f>
        <v>0</v>
      </c>
      <c r="AL34" s="272">
        <f t="shared" ref="AL34" si="122">(((AL15+AL16)*AL9)*AL7)*(10/AL30)</f>
        <v>0</v>
      </c>
      <c r="AM34" s="229">
        <f>(((AM15+AM16)*AM9)*AM7)*(10/AM30)</f>
        <v>0</v>
      </c>
      <c r="AN34" s="272">
        <f t="shared" ref="AN34" si="123">(((AN15+AN16)*AN9)*AN7)*(10/AN30)</f>
        <v>0</v>
      </c>
      <c r="AO34" s="229">
        <f>(((AO15+AO16)*AO9)*AO7)*(10/AO30)</f>
        <v>0</v>
      </c>
      <c r="AP34" s="272">
        <f t="shared" ref="AP34" si="124">(((AP15+AP16)*AP9)*AP7)*(10/AP30)</f>
        <v>0</v>
      </c>
    </row>
    <row r="35" spans="1:42" ht="27.5" customHeight="1">
      <c r="A35" s="328" t="s">
        <v>155</v>
      </c>
      <c r="B35" s="189" t="s">
        <v>149</v>
      </c>
      <c r="C35" s="186" t="s">
        <v>121</v>
      </c>
      <c r="D35" s="167" t="s">
        <v>172</v>
      </c>
      <c r="E35" s="186" t="s">
        <v>121</v>
      </c>
      <c r="F35" s="167" t="s">
        <v>172</v>
      </c>
      <c r="G35" s="186" t="s">
        <v>121</v>
      </c>
      <c r="H35" s="167" t="s">
        <v>172</v>
      </c>
      <c r="I35" s="186" t="s">
        <v>121</v>
      </c>
      <c r="J35" s="167" t="s">
        <v>172</v>
      </c>
      <c r="K35" s="186" t="s">
        <v>121</v>
      </c>
      <c r="L35" s="167" t="s">
        <v>172</v>
      </c>
      <c r="M35" s="186" t="s">
        <v>121</v>
      </c>
      <c r="N35" s="167" t="s">
        <v>172</v>
      </c>
      <c r="O35" s="186" t="s">
        <v>121</v>
      </c>
      <c r="P35" s="167" t="s">
        <v>172</v>
      </c>
      <c r="Q35" s="186" t="s">
        <v>121</v>
      </c>
      <c r="R35" s="167" t="s">
        <v>172</v>
      </c>
      <c r="S35" s="186" t="s">
        <v>121</v>
      </c>
      <c r="T35" s="167" t="s">
        <v>172</v>
      </c>
      <c r="U35" s="186" t="s">
        <v>121</v>
      </c>
      <c r="V35" s="167" t="s">
        <v>172</v>
      </c>
      <c r="W35" s="186" t="s">
        <v>121</v>
      </c>
      <c r="X35" s="167" t="s">
        <v>172</v>
      </c>
      <c r="Y35" s="186" t="s">
        <v>121</v>
      </c>
      <c r="Z35" s="167" t="s">
        <v>172</v>
      </c>
      <c r="AA35" s="186" t="s">
        <v>121</v>
      </c>
      <c r="AB35" s="167" t="s">
        <v>172</v>
      </c>
      <c r="AC35" s="186" t="s">
        <v>121</v>
      </c>
      <c r="AD35" s="167" t="s">
        <v>172</v>
      </c>
      <c r="AE35" s="186" t="s">
        <v>121</v>
      </c>
      <c r="AF35" s="167" t="s">
        <v>172</v>
      </c>
      <c r="AG35" s="186" t="s">
        <v>121</v>
      </c>
      <c r="AH35" s="167" t="s">
        <v>172</v>
      </c>
      <c r="AI35" s="186" t="s">
        <v>121</v>
      </c>
      <c r="AJ35" s="167" t="s">
        <v>172</v>
      </c>
      <c r="AK35" s="186" t="s">
        <v>121</v>
      </c>
      <c r="AL35" s="167" t="s">
        <v>172</v>
      </c>
      <c r="AM35" s="186" t="s">
        <v>121</v>
      </c>
      <c r="AN35" s="167" t="s">
        <v>172</v>
      </c>
      <c r="AO35" s="186" t="s">
        <v>121</v>
      </c>
      <c r="AP35" s="167" t="s">
        <v>172</v>
      </c>
    </row>
    <row r="36" spans="1:42" s="216" customFormat="1" ht="19.5" customHeight="1">
      <c r="A36" s="328"/>
      <c r="B36" s="218" t="s">
        <v>152</v>
      </c>
      <c r="C36" s="271">
        <f>C27+(C34/10)</f>
        <v>0</v>
      </c>
      <c r="D36" s="279">
        <f>D27+(D34/(D30*2))</f>
        <v>0</v>
      </c>
      <c r="E36" s="271">
        <f>E27+(E34/10)</f>
        <v>0</v>
      </c>
      <c r="F36" s="279">
        <f>F27+(F34/(F30*2))</f>
        <v>0</v>
      </c>
      <c r="G36" s="271">
        <f>G27+(G34/10)</f>
        <v>0</v>
      </c>
      <c r="H36" s="279">
        <f>H27+(H34/(H30*2))</f>
        <v>0</v>
      </c>
      <c r="I36" s="271">
        <f>I27+(I34/10)</f>
        <v>0</v>
      </c>
      <c r="J36" s="279">
        <f>J27+(J34/(J30*2))</f>
        <v>0</v>
      </c>
      <c r="K36" s="271">
        <f>K27+(K34/10)</f>
        <v>0</v>
      </c>
      <c r="L36" s="279">
        <f>L27+(L34/(L30*2))</f>
        <v>0</v>
      </c>
      <c r="M36" s="271">
        <f>M27+(M34/10)</f>
        <v>0</v>
      </c>
      <c r="N36" s="279">
        <f>N27+(N34/(N30*2))</f>
        <v>0</v>
      </c>
      <c r="O36" s="271">
        <f>O27+(O34/10)</f>
        <v>0</v>
      </c>
      <c r="P36" s="279">
        <f>P27+(P34/(P30*2))</f>
        <v>0</v>
      </c>
      <c r="Q36" s="271">
        <f>Q27+(Q34/10)</f>
        <v>0</v>
      </c>
      <c r="R36" s="279">
        <f>R27+(R34/(R30*2))</f>
        <v>0</v>
      </c>
      <c r="S36" s="271">
        <f>S27+(S34/10)</f>
        <v>0</v>
      </c>
      <c r="T36" s="279">
        <f>T27+(T34/(T30*2))</f>
        <v>0</v>
      </c>
      <c r="U36" s="271">
        <f>U27+(U34/10)</f>
        <v>0</v>
      </c>
      <c r="V36" s="279">
        <f>V27+(V34/(V30*2))</f>
        <v>0</v>
      </c>
      <c r="W36" s="271">
        <f>W27+(W34/10)</f>
        <v>0</v>
      </c>
      <c r="X36" s="279">
        <f>X27+(X34/(X30*2))</f>
        <v>0</v>
      </c>
      <c r="Y36" s="271">
        <f>Y27+(Y34/10)</f>
        <v>0</v>
      </c>
      <c r="Z36" s="279">
        <f>Z27+(Z34/(Z30*2))</f>
        <v>0</v>
      </c>
      <c r="AA36" s="271">
        <f>AA27+(AA34/10)</f>
        <v>0</v>
      </c>
      <c r="AB36" s="279">
        <f>AB27+(AB34/(AB30*2))</f>
        <v>0</v>
      </c>
      <c r="AC36" s="271">
        <f>AC27+(AC34/10)</f>
        <v>0</v>
      </c>
      <c r="AD36" s="279">
        <f>AD27+(AD34/(AD30*2))</f>
        <v>0</v>
      </c>
      <c r="AE36" s="271">
        <f>AE27+(AE34/10)</f>
        <v>0</v>
      </c>
      <c r="AF36" s="279">
        <f>AF27+(AF34/(AF30*2))</f>
        <v>0</v>
      </c>
      <c r="AG36" s="271">
        <f>AG27+(AG34/10)</f>
        <v>0</v>
      </c>
      <c r="AH36" s="279">
        <f>AH27+(AH34/(AH30*2))</f>
        <v>0</v>
      </c>
      <c r="AI36" s="271">
        <f>AI27+(AI34/10)</f>
        <v>0</v>
      </c>
      <c r="AJ36" s="279">
        <f>AJ27+(AJ34/(AJ30*2))</f>
        <v>0</v>
      </c>
      <c r="AK36" s="271">
        <f>AK27+(AK34/10)</f>
        <v>0</v>
      </c>
      <c r="AL36" s="279">
        <f>AL27+(AL34/(AL30*2))</f>
        <v>0</v>
      </c>
      <c r="AM36" s="271">
        <f>AM27+(AM34/10)</f>
        <v>0</v>
      </c>
      <c r="AN36" s="279">
        <f>AN27+(AN34/(AN30*2))</f>
        <v>0</v>
      </c>
      <c r="AO36" s="271">
        <f>AO27+(AO34/10)</f>
        <v>0</v>
      </c>
      <c r="AP36" s="279">
        <f>AP27+(AP34/(AP30*2))</f>
        <v>0</v>
      </c>
    </row>
    <row r="37" spans="1:42" s="216" customFormat="1" ht="19.5" customHeight="1">
      <c r="A37" s="328"/>
      <c r="B37" s="218" t="s">
        <v>153</v>
      </c>
      <c r="C37" s="271">
        <f>C36-C36</f>
        <v>0</v>
      </c>
      <c r="D37" s="279">
        <f>C36-D36</f>
        <v>0</v>
      </c>
      <c r="E37" s="271">
        <f>E36-E36</f>
        <v>0</v>
      </c>
      <c r="F37" s="279">
        <f>E36-F36</f>
        <v>0</v>
      </c>
      <c r="G37" s="271">
        <f>G36-G36</f>
        <v>0</v>
      </c>
      <c r="H37" s="279">
        <f>G36-H36</f>
        <v>0</v>
      </c>
      <c r="I37" s="271">
        <f>I36-I36</f>
        <v>0</v>
      </c>
      <c r="J37" s="279">
        <f>I36-J36</f>
        <v>0</v>
      </c>
      <c r="K37" s="271">
        <f>K36-K36</f>
        <v>0</v>
      </c>
      <c r="L37" s="279">
        <f>K36-L36</f>
        <v>0</v>
      </c>
      <c r="M37" s="271">
        <f>M36-M36</f>
        <v>0</v>
      </c>
      <c r="N37" s="279">
        <f>M36-N36</f>
        <v>0</v>
      </c>
      <c r="O37" s="271">
        <f>O36-O36</f>
        <v>0</v>
      </c>
      <c r="P37" s="279">
        <f>O36-P36</f>
        <v>0</v>
      </c>
      <c r="Q37" s="271">
        <f>Q36-Q36</f>
        <v>0</v>
      </c>
      <c r="R37" s="279">
        <f>Q36-R36</f>
        <v>0</v>
      </c>
      <c r="S37" s="271">
        <f>S36-S36</f>
        <v>0</v>
      </c>
      <c r="T37" s="279">
        <f>S36-T36</f>
        <v>0</v>
      </c>
      <c r="U37" s="271">
        <f>U36-U36</f>
        <v>0</v>
      </c>
      <c r="V37" s="279">
        <f>U36-V36</f>
        <v>0</v>
      </c>
      <c r="W37" s="271">
        <f>W36-W36</f>
        <v>0</v>
      </c>
      <c r="X37" s="279">
        <f>W36-X36</f>
        <v>0</v>
      </c>
      <c r="Y37" s="271">
        <f>Y36-Y36</f>
        <v>0</v>
      </c>
      <c r="Z37" s="279">
        <f>Y36-Z36</f>
        <v>0</v>
      </c>
      <c r="AA37" s="271">
        <f>AA36-AA36</f>
        <v>0</v>
      </c>
      <c r="AB37" s="279">
        <f>AA36-AB36</f>
        <v>0</v>
      </c>
      <c r="AC37" s="271">
        <f>AC36-AC36</f>
        <v>0</v>
      </c>
      <c r="AD37" s="279">
        <f>AC36-AD36</f>
        <v>0</v>
      </c>
      <c r="AE37" s="271">
        <f>AE36-AE36</f>
        <v>0</v>
      </c>
      <c r="AF37" s="279">
        <f>AE36-AF36</f>
        <v>0</v>
      </c>
      <c r="AG37" s="271">
        <f>AG36-AG36</f>
        <v>0</v>
      </c>
      <c r="AH37" s="279">
        <f>AG36-AH36</f>
        <v>0</v>
      </c>
      <c r="AI37" s="271">
        <f>AI36-AI36</f>
        <v>0</v>
      </c>
      <c r="AJ37" s="279">
        <f>AI36-AJ36</f>
        <v>0</v>
      </c>
      <c r="AK37" s="271">
        <f>AK36-AK36</f>
        <v>0</v>
      </c>
      <c r="AL37" s="279">
        <f>AK36-AL36</f>
        <v>0</v>
      </c>
      <c r="AM37" s="271">
        <f>AM36-AM36</f>
        <v>0</v>
      </c>
      <c r="AN37" s="279">
        <f>AM36-AN36</f>
        <v>0</v>
      </c>
      <c r="AO37" s="271">
        <f>AO36-AO36</f>
        <v>0</v>
      </c>
      <c r="AP37" s="279">
        <f>AO36-AP36</f>
        <v>0</v>
      </c>
    </row>
    <row r="38" spans="1:42" s="216" customFormat="1" ht="19.5" customHeight="1">
      <c r="A38" s="328"/>
      <c r="B38" s="233" t="s">
        <v>154</v>
      </c>
      <c r="C38" s="280">
        <v>0</v>
      </c>
      <c r="D38" s="281" t="e">
        <f>(C36-D36)/C36</f>
        <v>#DIV/0!</v>
      </c>
      <c r="E38" s="280">
        <v>0</v>
      </c>
      <c r="F38" s="281" t="e">
        <f>(E36-F36)/E36</f>
        <v>#DIV/0!</v>
      </c>
      <c r="G38" s="280">
        <v>0</v>
      </c>
      <c r="H38" s="281" t="e">
        <f>(G36-H36)/G36</f>
        <v>#DIV/0!</v>
      </c>
      <c r="I38" s="280">
        <v>0</v>
      </c>
      <c r="J38" s="281" t="e">
        <f>(I36-J36)/I36</f>
        <v>#DIV/0!</v>
      </c>
      <c r="K38" s="280">
        <v>0</v>
      </c>
      <c r="L38" s="281" t="e">
        <f>(K36-L36)/K36</f>
        <v>#DIV/0!</v>
      </c>
      <c r="M38" s="280">
        <v>0</v>
      </c>
      <c r="N38" s="281" t="e">
        <f>(M36-N36)/M36</f>
        <v>#DIV/0!</v>
      </c>
      <c r="O38" s="280">
        <v>0</v>
      </c>
      <c r="P38" s="281" t="e">
        <f>(O36-P36)/O36</f>
        <v>#DIV/0!</v>
      </c>
      <c r="Q38" s="280">
        <v>0</v>
      </c>
      <c r="R38" s="281" t="e">
        <f>(Q36-R36)/Q36</f>
        <v>#DIV/0!</v>
      </c>
      <c r="S38" s="280">
        <v>0</v>
      </c>
      <c r="T38" s="281" t="e">
        <f>(S36-T36)/S36</f>
        <v>#DIV/0!</v>
      </c>
      <c r="U38" s="280">
        <v>0</v>
      </c>
      <c r="V38" s="281" t="e">
        <f>(U36-V36)/U36</f>
        <v>#DIV/0!</v>
      </c>
      <c r="W38" s="280">
        <v>0</v>
      </c>
      <c r="X38" s="281" t="e">
        <f>(W36-X36)/W36</f>
        <v>#DIV/0!</v>
      </c>
      <c r="Y38" s="280">
        <v>0</v>
      </c>
      <c r="Z38" s="281" t="e">
        <f>(Y36-Z36)/Y36</f>
        <v>#DIV/0!</v>
      </c>
      <c r="AA38" s="280">
        <v>0</v>
      </c>
      <c r="AB38" s="281" t="e">
        <f>(AA36-AB36)/AA36</f>
        <v>#DIV/0!</v>
      </c>
      <c r="AC38" s="280">
        <v>0</v>
      </c>
      <c r="AD38" s="281" t="e">
        <f>(AC36-AD36)/AC36</f>
        <v>#DIV/0!</v>
      </c>
      <c r="AE38" s="280">
        <v>0</v>
      </c>
      <c r="AF38" s="281" t="e">
        <f>(AE36-AF36)/AE36</f>
        <v>#DIV/0!</v>
      </c>
      <c r="AG38" s="280">
        <v>0</v>
      </c>
      <c r="AH38" s="281" t="e">
        <f>(AG36-AH36)/AG36</f>
        <v>#DIV/0!</v>
      </c>
      <c r="AI38" s="280">
        <v>0</v>
      </c>
      <c r="AJ38" s="281" t="e">
        <f>(AI36-AJ36)/AI36</f>
        <v>#DIV/0!</v>
      </c>
      <c r="AK38" s="280">
        <v>0</v>
      </c>
      <c r="AL38" s="281" t="e">
        <f>(AK36-AL36)/AK36</f>
        <v>#DIV/0!</v>
      </c>
      <c r="AM38" s="280">
        <v>0</v>
      </c>
      <c r="AN38" s="281" t="e">
        <f>(AM36-AN36)/AM36</f>
        <v>#DIV/0!</v>
      </c>
      <c r="AO38" s="280">
        <v>0</v>
      </c>
      <c r="AP38" s="281" t="e">
        <f>(AO36-AP36)/AO36</f>
        <v>#DIV/0!</v>
      </c>
    </row>
    <row r="39" spans="1:42" ht="42" customHeight="1">
      <c r="A39" s="329" t="s">
        <v>44</v>
      </c>
      <c r="B39" s="203" t="s">
        <v>156</v>
      </c>
      <c r="C39" s="204"/>
      <c r="D39" s="205"/>
      <c r="E39" s="204"/>
      <c r="F39" s="205"/>
      <c r="G39" s="204"/>
      <c r="H39" s="205"/>
      <c r="I39" s="204"/>
      <c r="J39" s="205"/>
      <c r="K39" s="204"/>
      <c r="L39" s="205"/>
      <c r="M39" s="204"/>
      <c r="N39" s="205"/>
      <c r="O39" s="204"/>
      <c r="P39" s="205"/>
      <c r="Q39" s="204"/>
      <c r="R39" s="205"/>
      <c r="S39" s="204"/>
      <c r="T39" s="205"/>
      <c r="U39" s="204"/>
      <c r="V39" s="205"/>
      <c r="W39" s="204"/>
      <c r="X39" s="205"/>
      <c r="Y39" s="204"/>
      <c r="Z39" s="205"/>
      <c r="AA39" s="204"/>
      <c r="AB39" s="205"/>
      <c r="AC39" s="204"/>
      <c r="AD39" s="205"/>
      <c r="AE39" s="204"/>
      <c r="AF39" s="205"/>
      <c r="AG39" s="204"/>
      <c r="AH39" s="205"/>
      <c r="AI39" s="204"/>
      <c r="AJ39" s="205"/>
      <c r="AK39" s="204"/>
      <c r="AL39" s="205"/>
      <c r="AM39" s="204"/>
      <c r="AN39" s="205"/>
      <c r="AO39" s="204"/>
      <c r="AP39" s="205"/>
    </row>
    <row r="40" spans="1:42" s="216" customFormat="1" ht="22.5" customHeight="1">
      <c r="A40" s="329"/>
      <c r="B40" s="233" t="s">
        <v>157</v>
      </c>
      <c r="C40" s="282"/>
      <c r="D40" s="283">
        <v>400</v>
      </c>
      <c r="E40" s="282"/>
      <c r="F40" s="283">
        <v>400</v>
      </c>
      <c r="G40" s="282"/>
      <c r="H40" s="283">
        <v>400</v>
      </c>
      <c r="I40" s="282"/>
      <c r="J40" s="283">
        <v>400</v>
      </c>
      <c r="K40" s="282"/>
      <c r="L40" s="283">
        <v>400</v>
      </c>
      <c r="M40" s="282"/>
      <c r="N40" s="283">
        <v>400</v>
      </c>
      <c r="O40" s="282"/>
      <c r="P40" s="283">
        <v>400</v>
      </c>
      <c r="Q40" s="282"/>
      <c r="R40" s="283">
        <v>400</v>
      </c>
      <c r="S40" s="282"/>
      <c r="T40" s="283">
        <v>400</v>
      </c>
      <c r="U40" s="282"/>
      <c r="V40" s="283">
        <v>400</v>
      </c>
      <c r="W40" s="282"/>
      <c r="X40" s="283">
        <v>400</v>
      </c>
      <c r="Y40" s="282"/>
      <c r="Z40" s="283">
        <v>400</v>
      </c>
      <c r="AA40" s="282"/>
      <c r="AB40" s="283">
        <v>400</v>
      </c>
      <c r="AC40" s="282"/>
      <c r="AD40" s="283">
        <v>400</v>
      </c>
      <c r="AE40" s="282"/>
      <c r="AF40" s="283">
        <v>400</v>
      </c>
      <c r="AG40" s="282"/>
      <c r="AH40" s="283">
        <v>400</v>
      </c>
      <c r="AI40" s="282"/>
      <c r="AJ40" s="283">
        <v>400</v>
      </c>
      <c r="AK40" s="282"/>
      <c r="AL40" s="283">
        <v>400</v>
      </c>
      <c r="AM40" s="282"/>
      <c r="AN40" s="283">
        <v>400</v>
      </c>
      <c r="AO40" s="282"/>
      <c r="AP40" s="283">
        <v>400</v>
      </c>
    </row>
    <row r="41" spans="1:42" s="216" customFormat="1" ht="22.5" customHeight="1">
      <c r="A41" s="329"/>
      <c r="B41" s="218" t="s">
        <v>158</v>
      </c>
      <c r="C41" s="284"/>
      <c r="D41" s="285">
        <v>300</v>
      </c>
      <c r="E41" s="284"/>
      <c r="F41" s="285">
        <v>300</v>
      </c>
      <c r="G41" s="284"/>
      <c r="H41" s="285">
        <v>300</v>
      </c>
      <c r="I41" s="284"/>
      <c r="J41" s="285">
        <v>300</v>
      </c>
      <c r="K41" s="284"/>
      <c r="L41" s="285">
        <v>300</v>
      </c>
      <c r="M41" s="284"/>
      <c r="N41" s="285">
        <v>300</v>
      </c>
      <c r="O41" s="284"/>
      <c r="P41" s="285">
        <v>300</v>
      </c>
      <c r="Q41" s="284"/>
      <c r="R41" s="285">
        <v>300</v>
      </c>
      <c r="S41" s="284"/>
      <c r="T41" s="285">
        <v>300</v>
      </c>
      <c r="U41" s="284"/>
      <c r="V41" s="285">
        <v>300</v>
      </c>
      <c r="W41" s="284"/>
      <c r="X41" s="285">
        <v>300</v>
      </c>
      <c r="Y41" s="284"/>
      <c r="Z41" s="285">
        <v>300</v>
      </c>
      <c r="AA41" s="284"/>
      <c r="AB41" s="285">
        <v>300</v>
      </c>
      <c r="AC41" s="284"/>
      <c r="AD41" s="285">
        <v>300</v>
      </c>
      <c r="AE41" s="284"/>
      <c r="AF41" s="285">
        <v>300</v>
      </c>
      <c r="AG41" s="284"/>
      <c r="AH41" s="285">
        <v>300</v>
      </c>
      <c r="AI41" s="284"/>
      <c r="AJ41" s="285">
        <v>300</v>
      </c>
      <c r="AK41" s="284"/>
      <c r="AL41" s="285">
        <v>300</v>
      </c>
      <c r="AM41" s="284"/>
      <c r="AN41" s="285">
        <v>300</v>
      </c>
      <c r="AO41" s="284"/>
      <c r="AP41" s="285">
        <v>300</v>
      </c>
    </row>
    <row r="42" spans="1:42" ht="19.5" customHeight="1">
      <c r="A42" s="319" t="s">
        <v>50</v>
      </c>
      <c r="B42" s="206" t="s">
        <v>159</v>
      </c>
      <c r="C42" s="207"/>
      <c r="D42" s="208"/>
      <c r="E42" s="207"/>
      <c r="F42" s="208"/>
      <c r="G42" s="207"/>
      <c r="H42" s="208"/>
      <c r="I42" s="207"/>
      <c r="J42" s="208"/>
      <c r="K42" s="207"/>
      <c r="L42" s="208"/>
      <c r="M42" s="207"/>
      <c r="N42" s="208"/>
      <c r="O42" s="207"/>
      <c r="P42" s="208"/>
      <c r="Q42" s="207"/>
      <c r="R42" s="208"/>
      <c r="S42" s="207"/>
      <c r="T42" s="208"/>
      <c r="U42" s="207"/>
      <c r="V42" s="208"/>
      <c r="W42" s="207"/>
      <c r="X42" s="208"/>
      <c r="Y42" s="207"/>
      <c r="Z42" s="208"/>
      <c r="AA42" s="207"/>
      <c r="AB42" s="208"/>
      <c r="AC42" s="207"/>
      <c r="AD42" s="208"/>
      <c r="AE42" s="207"/>
      <c r="AF42" s="208"/>
      <c r="AG42" s="207"/>
      <c r="AH42" s="208"/>
      <c r="AI42" s="207"/>
      <c r="AJ42" s="208"/>
      <c r="AK42" s="207"/>
      <c r="AL42" s="208"/>
      <c r="AM42" s="207"/>
      <c r="AN42" s="208"/>
      <c r="AO42" s="207"/>
      <c r="AP42" s="208"/>
    </row>
    <row r="43" spans="1:42" s="216" customFormat="1" ht="19.5" customHeight="1">
      <c r="A43" s="319"/>
      <c r="B43" s="218" t="s">
        <v>163</v>
      </c>
      <c r="C43" s="278">
        <v>0</v>
      </c>
      <c r="D43" s="279">
        <f>((D41+D40)*D7)</f>
        <v>0</v>
      </c>
      <c r="E43" s="278">
        <v>0</v>
      </c>
      <c r="F43" s="279">
        <f>((F41+F40)*F7)</f>
        <v>0</v>
      </c>
      <c r="G43" s="278">
        <v>0</v>
      </c>
      <c r="H43" s="279">
        <f>((H41+H40)*H7)</f>
        <v>0</v>
      </c>
      <c r="I43" s="278">
        <v>0</v>
      </c>
      <c r="J43" s="279">
        <f>((J41+J40)*J7)</f>
        <v>0</v>
      </c>
      <c r="K43" s="278">
        <v>0</v>
      </c>
      <c r="L43" s="279">
        <f>((L41+L40)*L7)</f>
        <v>0</v>
      </c>
      <c r="M43" s="278">
        <v>0</v>
      </c>
      <c r="N43" s="279">
        <f>((N41+N40)*N7)</f>
        <v>0</v>
      </c>
      <c r="O43" s="278">
        <v>0</v>
      </c>
      <c r="P43" s="279">
        <f>((P41+P40)*P7)</f>
        <v>0</v>
      </c>
      <c r="Q43" s="278">
        <v>0</v>
      </c>
      <c r="R43" s="279">
        <f>((R41+R40)*R7)</f>
        <v>0</v>
      </c>
      <c r="S43" s="278">
        <v>0</v>
      </c>
      <c r="T43" s="279">
        <f>((T41+T40)*T7)</f>
        <v>0</v>
      </c>
      <c r="U43" s="278">
        <v>0</v>
      </c>
      <c r="V43" s="279">
        <f>((V41+V40)*V7)</f>
        <v>0</v>
      </c>
      <c r="W43" s="278">
        <v>0</v>
      </c>
      <c r="X43" s="279">
        <f>((X41+X40)*X7)</f>
        <v>0</v>
      </c>
      <c r="Y43" s="278">
        <v>0</v>
      </c>
      <c r="Z43" s="279">
        <f>((Z41+Z40)*Z7)</f>
        <v>0</v>
      </c>
      <c r="AA43" s="278">
        <v>0</v>
      </c>
      <c r="AB43" s="279">
        <f>((AB41+AB40)*AB7)</f>
        <v>0</v>
      </c>
      <c r="AC43" s="278">
        <v>0</v>
      </c>
      <c r="AD43" s="279">
        <f>((AD41+AD40)*AD7)</f>
        <v>0</v>
      </c>
      <c r="AE43" s="278">
        <v>0</v>
      </c>
      <c r="AF43" s="279">
        <f>((AF41+AF40)*AF7)</f>
        <v>0</v>
      </c>
      <c r="AG43" s="278">
        <v>0</v>
      </c>
      <c r="AH43" s="279">
        <f>((AH41+AH40)*AH7)</f>
        <v>0</v>
      </c>
      <c r="AI43" s="278">
        <v>0</v>
      </c>
      <c r="AJ43" s="279">
        <f>((AJ41+AJ40)*AJ7)</f>
        <v>0</v>
      </c>
      <c r="AK43" s="278">
        <v>0</v>
      </c>
      <c r="AL43" s="279">
        <f>((AL41+AL40)*AL7)</f>
        <v>0</v>
      </c>
      <c r="AM43" s="278">
        <v>0</v>
      </c>
      <c r="AN43" s="279">
        <f>((AN41+AN40)*AN7)</f>
        <v>0</v>
      </c>
      <c r="AO43" s="278">
        <v>0</v>
      </c>
      <c r="AP43" s="279">
        <f>((AP41+AP40)*AP7)</f>
        <v>0</v>
      </c>
    </row>
    <row r="44" spans="1:42" s="216" customFormat="1" ht="19.5" customHeight="1">
      <c r="A44" s="319"/>
      <c r="B44" s="233" t="s">
        <v>164</v>
      </c>
      <c r="C44" s="286" t="s">
        <v>54</v>
      </c>
      <c r="D44" s="287" t="e">
        <f>D43/D37</f>
        <v>#DIV/0!</v>
      </c>
      <c r="E44" s="286" t="s">
        <v>54</v>
      </c>
      <c r="F44" s="287" t="e">
        <f>F43/F37</f>
        <v>#DIV/0!</v>
      </c>
      <c r="G44" s="286" t="s">
        <v>54</v>
      </c>
      <c r="H44" s="287" t="e">
        <f>H43/H37</f>
        <v>#DIV/0!</v>
      </c>
      <c r="I44" s="286" t="s">
        <v>54</v>
      </c>
      <c r="J44" s="287" t="e">
        <f>J43/J37</f>
        <v>#DIV/0!</v>
      </c>
      <c r="K44" s="286" t="s">
        <v>54</v>
      </c>
      <c r="L44" s="287" t="e">
        <f>L43/L37</f>
        <v>#DIV/0!</v>
      </c>
      <c r="M44" s="286" t="s">
        <v>54</v>
      </c>
      <c r="N44" s="287" t="e">
        <f>N43/N37</f>
        <v>#DIV/0!</v>
      </c>
      <c r="O44" s="286" t="s">
        <v>54</v>
      </c>
      <c r="P44" s="287" t="e">
        <f>P43/P37</f>
        <v>#DIV/0!</v>
      </c>
      <c r="Q44" s="286" t="s">
        <v>54</v>
      </c>
      <c r="R44" s="287" t="e">
        <f>R43/R37</f>
        <v>#DIV/0!</v>
      </c>
      <c r="S44" s="286" t="s">
        <v>54</v>
      </c>
      <c r="T44" s="287" t="e">
        <f>T43/T37</f>
        <v>#DIV/0!</v>
      </c>
      <c r="U44" s="286" t="s">
        <v>54</v>
      </c>
      <c r="V44" s="287" t="e">
        <f>V43/V37</f>
        <v>#DIV/0!</v>
      </c>
      <c r="W44" s="286" t="s">
        <v>54</v>
      </c>
      <c r="X44" s="287" t="e">
        <f>X43/X37</f>
        <v>#DIV/0!</v>
      </c>
      <c r="Y44" s="286" t="s">
        <v>54</v>
      </c>
      <c r="Z44" s="287" t="e">
        <f>Z43/Z37</f>
        <v>#DIV/0!</v>
      </c>
      <c r="AA44" s="286" t="s">
        <v>54</v>
      </c>
      <c r="AB44" s="287" t="e">
        <f>AB43/AB37</f>
        <v>#DIV/0!</v>
      </c>
      <c r="AC44" s="286" t="s">
        <v>54</v>
      </c>
      <c r="AD44" s="287" t="e">
        <f>AD43/AD37</f>
        <v>#DIV/0!</v>
      </c>
      <c r="AE44" s="286" t="s">
        <v>54</v>
      </c>
      <c r="AF44" s="287" t="e">
        <f>AF43/AF37</f>
        <v>#DIV/0!</v>
      </c>
      <c r="AG44" s="286" t="s">
        <v>54</v>
      </c>
      <c r="AH44" s="287" t="e">
        <f>AH43/AH37</f>
        <v>#DIV/0!</v>
      </c>
      <c r="AI44" s="286" t="s">
        <v>54</v>
      </c>
      <c r="AJ44" s="287" t="e">
        <f>AJ43/AJ37</f>
        <v>#DIV/0!</v>
      </c>
      <c r="AK44" s="286" t="s">
        <v>54</v>
      </c>
      <c r="AL44" s="287" t="e">
        <f>AL43/AL37</f>
        <v>#DIV/0!</v>
      </c>
      <c r="AM44" s="286" t="s">
        <v>54</v>
      </c>
      <c r="AN44" s="287" t="e">
        <f>AN43/AN37</f>
        <v>#DIV/0!</v>
      </c>
      <c r="AO44" s="286" t="s">
        <v>54</v>
      </c>
      <c r="AP44" s="287" t="e">
        <f>AP43/AP37</f>
        <v>#DIV/0!</v>
      </c>
    </row>
    <row r="45" spans="1:42" s="216" customFormat="1" ht="19.5" customHeight="1">
      <c r="A45" s="319"/>
      <c r="B45" s="218" t="s">
        <v>165</v>
      </c>
      <c r="C45" s="288" t="s">
        <v>54</v>
      </c>
      <c r="D45" s="289">
        <f>(D26/2000)</f>
        <v>0</v>
      </c>
      <c r="E45" s="288" t="s">
        <v>54</v>
      </c>
      <c r="F45" s="289">
        <f>(F26/2000)</f>
        <v>0</v>
      </c>
      <c r="G45" s="288" t="s">
        <v>54</v>
      </c>
      <c r="H45" s="289">
        <f>(H26/2000)</f>
        <v>0</v>
      </c>
      <c r="I45" s="288" t="s">
        <v>54</v>
      </c>
      <c r="J45" s="289">
        <f>(J26/2000)</f>
        <v>0</v>
      </c>
      <c r="K45" s="288" t="s">
        <v>54</v>
      </c>
      <c r="L45" s="289">
        <f>(L26/2000)</f>
        <v>0</v>
      </c>
      <c r="M45" s="288" t="s">
        <v>54</v>
      </c>
      <c r="N45" s="289">
        <f>(N26/2000)</f>
        <v>0</v>
      </c>
      <c r="O45" s="288" t="s">
        <v>54</v>
      </c>
      <c r="P45" s="289">
        <f>(P26/2000)</f>
        <v>0</v>
      </c>
      <c r="Q45" s="288" t="s">
        <v>54</v>
      </c>
      <c r="R45" s="289">
        <f>(R26/2000)</f>
        <v>0</v>
      </c>
      <c r="S45" s="288" t="s">
        <v>54</v>
      </c>
      <c r="T45" s="289">
        <f>(T26/2000)</f>
        <v>0</v>
      </c>
      <c r="U45" s="288" t="s">
        <v>54</v>
      </c>
      <c r="V45" s="289">
        <f>(V26/2000)</f>
        <v>0</v>
      </c>
      <c r="W45" s="288" t="s">
        <v>54</v>
      </c>
      <c r="X45" s="289">
        <f>(X26/2000)</f>
        <v>0</v>
      </c>
      <c r="Y45" s="288" t="s">
        <v>54</v>
      </c>
      <c r="Z45" s="289">
        <f>(Z26/2000)</f>
        <v>0</v>
      </c>
      <c r="AA45" s="288" t="s">
        <v>54</v>
      </c>
      <c r="AB45" s="289">
        <f>(AB26/2000)</f>
        <v>0</v>
      </c>
      <c r="AC45" s="288" t="s">
        <v>54</v>
      </c>
      <c r="AD45" s="289">
        <f>(AD26/2000)</f>
        <v>0</v>
      </c>
      <c r="AE45" s="288" t="s">
        <v>54</v>
      </c>
      <c r="AF45" s="289">
        <f>(AF26/2000)</f>
        <v>0</v>
      </c>
      <c r="AG45" s="288" t="s">
        <v>54</v>
      </c>
      <c r="AH45" s="289">
        <f>(AH26/2000)</f>
        <v>0</v>
      </c>
      <c r="AI45" s="288" t="s">
        <v>54</v>
      </c>
      <c r="AJ45" s="289">
        <f>(AJ26/2000)</f>
        <v>0</v>
      </c>
      <c r="AK45" s="288" t="s">
        <v>54</v>
      </c>
      <c r="AL45" s="289">
        <f>(AL26/2000)</f>
        <v>0</v>
      </c>
      <c r="AM45" s="288" t="s">
        <v>54</v>
      </c>
      <c r="AN45" s="289">
        <f>(AN26/2000)</f>
        <v>0</v>
      </c>
      <c r="AO45" s="288" t="s">
        <v>54</v>
      </c>
      <c r="AP45" s="289">
        <f>(AP26/2000)</f>
        <v>0</v>
      </c>
    </row>
    <row r="46" spans="1:42" s="216" customFormat="1" ht="14.15" customHeight="1">
      <c r="A46" s="319"/>
      <c r="B46" s="233" t="s">
        <v>166</v>
      </c>
      <c r="C46" s="296" t="s">
        <v>54</v>
      </c>
      <c r="D46" s="317" t="e">
        <f ca="1">TODAY()+(D44*365)</f>
        <v>#DIV/0!</v>
      </c>
      <c r="E46" s="296" t="s">
        <v>54</v>
      </c>
      <c r="F46" s="317" t="e">
        <f ca="1">TODAY()+(F44*365)</f>
        <v>#DIV/0!</v>
      </c>
      <c r="G46" s="296" t="s">
        <v>54</v>
      </c>
      <c r="H46" s="317" t="e">
        <f ca="1">TODAY()+(H44*365)</f>
        <v>#DIV/0!</v>
      </c>
      <c r="I46" s="296" t="s">
        <v>54</v>
      </c>
      <c r="J46" s="317" t="e">
        <f ca="1">TODAY()+(J44*365)</f>
        <v>#DIV/0!</v>
      </c>
      <c r="K46" s="296" t="s">
        <v>54</v>
      </c>
      <c r="L46" s="317" t="e">
        <f ca="1">TODAY()+(L44*365)</f>
        <v>#DIV/0!</v>
      </c>
      <c r="M46" s="296" t="s">
        <v>54</v>
      </c>
      <c r="N46" s="317" t="e">
        <f ca="1">TODAY()+(N44*365)</f>
        <v>#DIV/0!</v>
      </c>
      <c r="O46" s="296" t="s">
        <v>54</v>
      </c>
      <c r="P46" s="317" t="e">
        <f ca="1">TODAY()+(P44*365)</f>
        <v>#DIV/0!</v>
      </c>
      <c r="Q46" s="296" t="s">
        <v>54</v>
      </c>
      <c r="R46" s="317" t="e">
        <f ca="1">TODAY()+(R44*365)</f>
        <v>#DIV/0!</v>
      </c>
      <c r="S46" s="296" t="s">
        <v>54</v>
      </c>
      <c r="T46" s="317" t="e">
        <f ca="1">TODAY()+(T44*365)</f>
        <v>#DIV/0!</v>
      </c>
      <c r="U46" s="296" t="s">
        <v>54</v>
      </c>
      <c r="V46" s="317" t="e">
        <f ca="1">TODAY()+(V44*365)</f>
        <v>#DIV/0!</v>
      </c>
      <c r="W46" s="296" t="s">
        <v>54</v>
      </c>
      <c r="X46" s="317" t="e">
        <f ca="1">TODAY()+(X44*365)</f>
        <v>#DIV/0!</v>
      </c>
      <c r="Y46" s="296" t="s">
        <v>54</v>
      </c>
      <c r="Z46" s="317" t="e">
        <f ca="1">TODAY()+(Z44*365)</f>
        <v>#DIV/0!</v>
      </c>
      <c r="AA46" s="296" t="s">
        <v>54</v>
      </c>
      <c r="AB46" s="317" t="e">
        <f ca="1">TODAY()+(AB44*365)</f>
        <v>#DIV/0!</v>
      </c>
      <c r="AC46" s="296" t="s">
        <v>54</v>
      </c>
      <c r="AD46" s="317" t="e">
        <f ca="1">TODAY()+(AD44*365)</f>
        <v>#DIV/0!</v>
      </c>
      <c r="AE46" s="296" t="s">
        <v>54</v>
      </c>
      <c r="AF46" s="317" t="e">
        <f ca="1">TODAY()+(AF44*365)</f>
        <v>#DIV/0!</v>
      </c>
      <c r="AG46" s="296" t="s">
        <v>54</v>
      </c>
      <c r="AH46" s="317" t="e">
        <f ca="1">TODAY()+(AH44*365)</f>
        <v>#DIV/0!</v>
      </c>
      <c r="AI46" s="296" t="s">
        <v>54</v>
      </c>
      <c r="AJ46" s="317" t="e">
        <f ca="1">TODAY()+(AJ44*365)</f>
        <v>#DIV/0!</v>
      </c>
      <c r="AK46" s="296" t="s">
        <v>54</v>
      </c>
      <c r="AL46" s="317" t="e">
        <f ca="1">TODAY()+(AL44*365)</f>
        <v>#DIV/0!</v>
      </c>
      <c r="AM46" s="296" t="s">
        <v>54</v>
      </c>
      <c r="AN46" s="317" t="e">
        <f ca="1">TODAY()+(AN44*365)</f>
        <v>#DIV/0!</v>
      </c>
      <c r="AO46" s="296" t="s">
        <v>54</v>
      </c>
      <c r="AP46" s="317" t="e">
        <f ca="1">TODAY()+(AP44*365)</f>
        <v>#DIV/0!</v>
      </c>
    </row>
    <row r="49" spans="1:42" s="216" customFormat="1">
      <c r="A49" s="297">
        <f>SUM(D49:AP49)</f>
        <v>0</v>
      </c>
      <c r="B49" s="279" t="s">
        <v>215</v>
      </c>
      <c r="C49" s="279"/>
      <c r="D49" s="279">
        <f>D40*D$7</f>
        <v>0</v>
      </c>
      <c r="E49" s="279"/>
      <c r="F49" s="279">
        <f>F40*F$7</f>
        <v>0</v>
      </c>
      <c r="G49" s="279"/>
      <c r="H49" s="279">
        <f>H40*H$7</f>
        <v>0</v>
      </c>
      <c r="I49" s="279"/>
      <c r="J49" s="279">
        <f>J40*J$7</f>
        <v>0</v>
      </c>
      <c r="K49" s="279"/>
      <c r="L49" s="279">
        <f>L40*L$7</f>
        <v>0</v>
      </c>
      <c r="M49" s="279"/>
      <c r="N49" s="279">
        <f>N40*N$7</f>
        <v>0</v>
      </c>
      <c r="O49" s="279"/>
      <c r="P49" s="279">
        <f>P40*P$7</f>
        <v>0</v>
      </c>
      <c r="Q49" s="279"/>
      <c r="R49" s="279">
        <f>R40*R$7</f>
        <v>0</v>
      </c>
      <c r="S49" s="279"/>
      <c r="T49" s="279">
        <f>T40*T$7</f>
        <v>0</v>
      </c>
      <c r="U49" s="279"/>
      <c r="V49" s="279">
        <f>V40*V$7</f>
        <v>0</v>
      </c>
      <c r="W49" s="279"/>
      <c r="X49" s="279">
        <f>X40*X$7</f>
        <v>0</v>
      </c>
      <c r="Y49" s="279"/>
      <c r="Z49" s="279">
        <f>Z40*Z$7</f>
        <v>0</v>
      </c>
      <c r="AA49" s="279"/>
      <c r="AB49" s="279">
        <f>AB40*AB$7</f>
        <v>0</v>
      </c>
      <c r="AC49" s="279"/>
      <c r="AD49" s="279">
        <f>AD40*AD$7</f>
        <v>0</v>
      </c>
      <c r="AE49" s="279"/>
      <c r="AF49" s="279">
        <f>AF40*AF$7</f>
        <v>0</v>
      </c>
      <c r="AG49" s="279"/>
      <c r="AH49" s="279">
        <f>AH40*AH$7</f>
        <v>0</v>
      </c>
      <c r="AI49" s="279"/>
      <c r="AJ49" s="279">
        <f>AJ40*AJ$7</f>
        <v>0</v>
      </c>
      <c r="AK49" s="279"/>
      <c r="AL49" s="279">
        <f>AL40*AL$7</f>
        <v>0</v>
      </c>
      <c r="AM49" s="279"/>
      <c r="AN49" s="279">
        <f>AN40*AN$7</f>
        <v>0</v>
      </c>
      <c r="AO49" s="279"/>
      <c r="AP49" s="279">
        <f>AP40*AP$7</f>
        <v>0</v>
      </c>
    </row>
    <row r="50" spans="1:42" s="216" customFormat="1">
      <c r="A50" s="297">
        <f>SUM(D50:AP50)</f>
        <v>0</v>
      </c>
      <c r="B50" s="279" t="s">
        <v>216</v>
      </c>
      <c r="C50" s="279"/>
      <c r="D50" s="279">
        <f>D41*D$7</f>
        <v>0</v>
      </c>
      <c r="E50" s="279"/>
      <c r="F50" s="279">
        <f>F41*F$7</f>
        <v>0</v>
      </c>
      <c r="G50" s="279"/>
      <c r="H50" s="279">
        <f>H41*H$7</f>
        <v>0</v>
      </c>
      <c r="I50" s="279"/>
      <c r="J50" s="279">
        <f>J41*J$7</f>
        <v>0</v>
      </c>
      <c r="K50" s="279"/>
      <c r="L50" s="279">
        <f>L41*L$7</f>
        <v>0</v>
      </c>
      <c r="M50" s="279"/>
      <c r="N50" s="279">
        <f>N41*N$7</f>
        <v>0</v>
      </c>
      <c r="O50" s="279"/>
      <c r="P50" s="279">
        <f>P41*P$7</f>
        <v>0</v>
      </c>
      <c r="Q50" s="279"/>
      <c r="R50" s="279">
        <f>R41*R$7</f>
        <v>0</v>
      </c>
      <c r="S50" s="279"/>
      <c r="T50" s="279">
        <f>T41*T$7</f>
        <v>0</v>
      </c>
      <c r="U50" s="279"/>
      <c r="V50" s="279">
        <f>V41*V$7</f>
        <v>0</v>
      </c>
      <c r="W50" s="279"/>
      <c r="X50" s="279">
        <f>X41*X$7</f>
        <v>0</v>
      </c>
      <c r="Y50" s="279"/>
      <c r="Z50" s="279">
        <f>Z41*Z$7</f>
        <v>0</v>
      </c>
      <c r="AA50" s="279"/>
      <c r="AB50" s="279">
        <f>AB41*AB$7</f>
        <v>0</v>
      </c>
      <c r="AC50" s="279"/>
      <c r="AD50" s="279">
        <f>AD41*AD$7</f>
        <v>0</v>
      </c>
      <c r="AE50" s="279"/>
      <c r="AF50" s="279">
        <f>AF41*AF$7</f>
        <v>0</v>
      </c>
      <c r="AG50" s="279"/>
      <c r="AH50" s="279">
        <f>AH41*AH$7</f>
        <v>0</v>
      </c>
      <c r="AI50" s="279"/>
      <c r="AJ50" s="279">
        <f>AJ41*AJ$7</f>
        <v>0</v>
      </c>
      <c r="AK50" s="279"/>
      <c r="AL50" s="279">
        <f>AL41*AL$7</f>
        <v>0</v>
      </c>
      <c r="AM50" s="279"/>
      <c r="AN50" s="279">
        <f>AN41*AN$7</f>
        <v>0</v>
      </c>
      <c r="AO50" s="279"/>
      <c r="AP50" s="279">
        <f>AP41*AP$7</f>
        <v>0</v>
      </c>
    </row>
    <row r="51" spans="1:42" s="290" customFormat="1" ht="13">
      <c r="A51" s="298">
        <f>SUM(D51:AP51)</f>
        <v>0</v>
      </c>
      <c r="B51" s="293" t="s">
        <v>217</v>
      </c>
      <c r="C51" s="293"/>
      <c r="D51" s="293">
        <f>SUM(D49:D50)</f>
        <v>0</v>
      </c>
      <c r="E51" s="293"/>
      <c r="F51" s="293">
        <f>SUM(F49:F50)</f>
        <v>0</v>
      </c>
      <c r="G51" s="293"/>
      <c r="H51" s="293">
        <f>SUM(H49:H50)</f>
        <v>0</v>
      </c>
      <c r="I51" s="293"/>
      <c r="J51" s="293">
        <f>SUM(J49:J50)</f>
        <v>0</v>
      </c>
      <c r="K51" s="293"/>
      <c r="L51" s="293">
        <f>SUM(L49:L50)</f>
        <v>0</v>
      </c>
      <c r="M51" s="293"/>
      <c r="N51" s="293">
        <f>SUM(N49:N50)</f>
        <v>0</v>
      </c>
      <c r="O51" s="293"/>
      <c r="P51" s="293">
        <f>SUM(P49:P50)</f>
        <v>0</v>
      </c>
      <c r="Q51" s="293"/>
      <c r="R51" s="293">
        <f>SUM(R49:R50)</f>
        <v>0</v>
      </c>
      <c r="S51" s="293"/>
      <c r="T51" s="293">
        <f>SUM(T49:T50)</f>
        <v>0</v>
      </c>
      <c r="U51" s="293"/>
      <c r="V51" s="293">
        <f>SUM(V49:V50)</f>
        <v>0</v>
      </c>
      <c r="W51" s="293"/>
      <c r="X51" s="293">
        <f>SUM(X49:X50)</f>
        <v>0</v>
      </c>
      <c r="Y51" s="293"/>
      <c r="Z51" s="293">
        <f>SUM(Z49:Z50)</f>
        <v>0</v>
      </c>
      <c r="AA51" s="293"/>
      <c r="AB51" s="293">
        <f>SUM(AB49:AB50)</f>
        <v>0</v>
      </c>
      <c r="AC51" s="293"/>
      <c r="AD51" s="293">
        <f>SUM(AD49:AD50)</f>
        <v>0</v>
      </c>
      <c r="AE51" s="293"/>
      <c r="AF51" s="293">
        <f>SUM(AF49:AF50)</f>
        <v>0</v>
      </c>
      <c r="AG51" s="293"/>
      <c r="AH51" s="293">
        <f>SUM(AH49:AH50)</f>
        <v>0</v>
      </c>
      <c r="AI51" s="293"/>
      <c r="AJ51" s="293">
        <f>SUM(AJ49:AJ50)</f>
        <v>0</v>
      </c>
      <c r="AK51" s="293"/>
      <c r="AL51" s="293">
        <f>SUM(AL49:AL50)</f>
        <v>0</v>
      </c>
      <c r="AM51" s="293"/>
      <c r="AN51" s="293">
        <f>SUM(AN49:AN50)</f>
        <v>0</v>
      </c>
      <c r="AO51" s="293"/>
      <c r="AP51" s="293">
        <f>SUM(AP49:AP50)</f>
        <v>0</v>
      </c>
    </row>
  </sheetData>
  <sheetProtection selectLockedCells="1"/>
  <mergeCells count="9">
    <mergeCell ref="A2:V2"/>
    <mergeCell ref="A3:V3"/>
    <mergeCell ref="A35:A38"/>
    <mergeCell ref="A39:A41"/>
    <mergeCell ref="A42:A46"/>
    <mergeCell ref="A29:A34"/>
    <mergeCell ref="A7:A18"/>
    <mergeCell ref="A19:A28"/>
    <mergeCell ref="A5:B6"/>
  </mergeCells>
  <phoneticPr fontId="31" type="noConversion"/>
  <conditionalFormatting sqref="A49:AP51">
    <cfRule type="expression" dxfId="161" priority="1">
      <formula>MOD(ROW(),2)=0</formula>
    </cfRule>
  </conditionalFormatting>
  <conditionalFormatting sqref="B7:B18">
    <cfRule type="expression" dxfId="160" priority="14">
      <formula>MOD(ROW(),2)=0</formula>
    </cfRule>
  </conditionalFormatting>
  <conditionalFormatting sqref="B20:B28">
    <cfRule type="expression" dxfId="159" priority="12">
      <formula>MOD(ROW(),2)=0</formula>
    </cfRule>
  </conditionalFormatting>
  <conditionalFormatting sqref="B30:B38">
    <cfRule type="expression" dxfId="158" priority="7">
      <formula>MOD(ROW(),2)=0</formula>
    </cfRule>
  </conditionalFormatting>
  <conditionalFormatting sqref="B40:B41">
    <cfRule type="expression" dxfId="157" priority="6">
      <formula>MOD(ROW(),2)=0</formula>
    </cfRule>
  </conditionalFormatting>
  <conditionalFormatting sqref="B43:B46">
    <cfRule type="expression" dxfId="156" priority="3">
      <formula>MOD(ROW(),2)=0</formula>
    </cfRule>
  </conditionalFormatting>
  <conditionalFormatting sqref="C13">
    <cfRule type="expression" dxfId="155" priority="1700">
      <formula>MOD(ROW(),2)=0</formula>
    </cfRule>
  </conditionalFormatting>
  <conditionalFormatting sqref="C34">
    <cfRule type="expression" dxfId="154" priority="1112">
      <formula>MOD(ROW(),2)=0</formula>
    </cfRule>
  </conditionalFormatting>
  <conditionalFormatting sqref="C36:D37">
    <cfRule type="expression" dxfId="153" priority="1627">
      <formula>MOD(ROW(),2)=0</formula>
    </cfRule>
  </conditionalFormatting>
  <conditionalFormatting sqref="C7:AP12">
    <cfRule type="expression" dxfId="152" priority="122">
      <formula>MOD(ROW(),2)=0</formula>
    </cfRule>
  </conditionalFormatting>
  <conditionalFormatting sqref="C14:AP18">
    <cfRule type="expression" dxfId="151" priority="24">
      <formula>MOD(ROW(),2)=0</formula>
    </cfRule>
  </conditionalFormatting>
  <conditionalFormatting sqref="C20:AP28">
    <cfRule type="expression" dxfId="150" priority="19">
      <formula>MOD(ROW(),2)=0</formula>
    </cfRule>
  </conditionalFormatting>
  <conditionalFormatting sqref="C30:AP32">
    <cfRule type="expression" dxfId="149" priority="22">
      <formula>MOD(ROW(),2)=0</formula>
    </cfRule>
  </conditionalFormatting>
  <conditionalFormatting sqref="C33:AP33">
    <cfRule type="expression" dxfId="148" priority="113">
      <formula>MOD(ROW(),2)=0</formula>
    </cfRule>
  </conditionalFormatting>
  <conditionalFormatting sqref="C38:AP38">
    <cfRule type="expression" dxfId="147" priority="41">
      <formula>MOD(ROW(),2)=0</formula>
    </cfRule>
  </conditionalFormatting>
  <conditionalFormatting sqref="C40:AP41">
    <cfRule type="expression" dxfId="146" priority="111">
      <formula>MOD(ROW(),2)=0</formula>
    </cfRule>
  </conditionalFormatting>
  <conditionalFormatting sqref="C43:AP45">
    <cfRule type="expression" dxfId="145" priority="97">
      <formula>MOD(ROW(),2)=0</formula>
    </cfRule>
  </conditionalFormatting>
  <conditionalFormatting sqref="D7:D18">
    <cfRule type="expression" dxfId="144" priority="1272">
      <formula>MOD(ROW(),2)=0</formula>
    </cfRule>
  </conditionalFormatting>
  <conditionalFormatting sqref="D33:D34">
    <cfRule type="expression" dxfId="143" priority="1616">
      <formula>MOD(ROW(),2)=0</formula>
    </cfRule>
  </conditionalFormatting>
  <conditionalFormatting sqref="E13">
    <cfRule type="expression" dxfId="142" priority="1103">
      <formula>MOD(ROW(),2)=0</formula>
    </cfRule>
  </conditionalFormatting>
  <conditionalFormatting sqref="E34">
    <cfRule type="expression" dxfId="141" priority="1060">
      <formula>MOD(ROW(),2)=0</formula>
    </cfRule>
  </conditionalFormatting>
  <conditionalFormatting sqref="E37">
    <cfRule type="expression" dxfId="140" priority="625">
      <formula>MOD(ROW(),2)=0</formula>
    </cfRule>
  </conditionalFormatting>
  <conditionalFormatting sqref="E36:V36">
    <cfRule type="expression" dxfId="139" priority="693">
      <formula>MOD(ROW(),2)=0</formula>
    </cfRule>
  </conditionalFormatting>
  <conditionalFormatting sqref="F7:F18">
    <cfRule type="expression" dxfId="138" priority="596">
      <formula>MOD(ROW(),2)=0</formula>
    </cfRule>
  </conditionalFormatting>
  <conditionalFormatting sqref="F33:F34">
    <cfRule type="expression" dxfId="137" priority="1070">
      <formula>MOD(ROW(),2)=0</formula>
    </cfRule>
  </conditionalFormatting>
  <conditionalFormatting sqref="F36:F37">
    <cfRule type="expression" dxfId="136" priority="642">
      <formula>MOD(ROW(),2)=0</formula>
    </cfRule>
  </conditionalFormatting>
  <conditionalFormatting sqref="G13">
    <cfRule type="expression" dxfId="135" priority="1051">
      <formula>MOD(ROW(),2)=0</formula>
    </cfRule>
  </conditionalFormatting>
  <conditionalFormatting sqref="G34">
    <cfRule type="expression" dxfId="134" priority="1008">
      <formula>MOD(ROW(),2)=0</formula>
    </cfRule>
  </conditionalFormatting>
  <conditionalFormatting sqref="G37">
    <cfRule type="expression" dxfId="133" priority="624">
      <formula>MOD(ROW(),2)=0</formula>
    </cfRule>
  </conditionalFormatting>
  <conditionalFormatting sqref="H7:H18">
    <cfRule type="expression" dxfId="132" priority="594">
      <formula>MOD(ROW(),2)=0</formula>
    </cfRule>
  </conditionalFormatting>
  <conditionalFormatting sqref="H33:H34">
    <cfRule type="expression" dxfId="131" priority="1018">
      <formula>MOD(ROW(),2)=0</formula>
    </cfRule>
  </conditionalFormatting>
  <conditionalFormatting sqref="H36:H37">
    <cfRule type="expression" dxfId="130" priority="640">
      <formula>MOD(ROW(),2)=0</formula>
    </cfRule>
  </conditionalFormatting>
  <conditionalFormatting sqref="I13">
    <cfRule type="expression" dxfId="129" priority="999">
      <formula>MOD(ROW(),2)=0</formula>
    </cfRule>
  </conditionalFormatting>
  <conditionalFormatting sqref="I34">
    <cfRule type="expression" dxfId="128" priority="956">
      <formula>MOD(ROW(),2)=0</formula>
    </cfRule>
  </conditionalFormatting>
  <conditionalFormatting sqref="I37">
    <cfRule type="expression" dxfId="127" priority="623">
      <formula>MOD(ROW(),2)=0</formula>
    </cfRule>
  </conditionalFormatting>
  <conditionalFormatting sqref="J7:J18">
    <cfRule type="expression" dxfId="126" priority="592">
      <formula>MOD(ROW(),2)=0</formula>
    </cfRule>
  </conditionalFormatting>
  <conditionalFormatting sqref="J33:J34">
    <cfRule type="expression" dxfId="125" priority="966">
      <formula>MOD(ROW(),2)=0</formula>
    </cfRule>
  </conditionalFormatting>
  <conditionalFormatting sqref="J36:J37">
    <cfRule type="expression" dxfId="124" priority="638">
      <formula>MOD(ROW(),2)=0</formula>
    </cfRule>
  </conditionalFormatting>
  <conditionalFormatting sqref="K13">
    <cfRule type="expression" dxfId="123" priority="947">
      <formula>MOD(ROW(),2)=0</formula>
    </cfRule>
  </conditionalFormatting>
  <conditionalFormatting sqref="K34">
    <cfRule type="expression" dxfId="122" priority="904">
      <formula>MOD(ROW(),2)=0</formula>
    </cfRule>
  </conditionalFormatting>
  <conditionalFormatting sqref="K37">
    <cfRule type="expression" dxfId="121" priority="622">
      <formula>MOD(ROW(),2)=0</formula>
    </cfRule>
  </conditionalFormatting>
  <conditionalFormatting sqref="L7:L18">
    <cfRule type="expression" dxfId="120" priority="590">
      <formula>MOD(ROW(),2)=0</formula>
    </cfRule>
  </conditionalFormatting>
  <conditionalFormatting sqref="L33:L34">
    <cfRule type="expression" dxfId="119" priority="914">
      <formula>MOD(ROW(),2)=0</formula>
    </cfRule>
  </conditionalFormatting>
  <conditionalFormatting sqref="L36:L37">
    <cfRule type="expression" dxfId="118" priority="636">
      <formula>MOD(ROW(),2)=0</formula>
    </cfRule>
  </conditionalFormatting>
  <conditionalFormatting sqref="M13">
    <cfRule type="expression" dxfId="117" priority="895">
      <formula>MOD(ROW(),2)=0</formula>
    </cfRule>
  </conditionalFormatting>
  <conditionalFormatting sqref="M34">
    <cfRule type="expression" dxfId="116" priority="852">
      <formula>MOD(ROW(),2)=0</formula>
    </cfRule>
  </conditionalFormatting>
  <conditionalFormatting sqref="M37">
    <cfRule type="expression" dxfId="115" priority="621">
      <formula>MOD(ROW(),2)=0</formula>
    </cfRule>
  </conditionalFormatting>
  <conditionalFormatting sqref="N7:N18">
    <cfRule type="expression" dxfId="114" priority="588">
      <formula>MOD(ROW(),2)=0</formula>
    </cfRule>
  </conditionalFormatting>
  <conditionalFormatting sqref="N33:N34">
    <cfRule type="expression" dxfId="113" priority="862">
      <formula>MOD(ROW(),2)=0</formula>
    </cfRule>
  </conditionalFormatting>
  <conditionalFormatting sqref="N36:N37">
    <cfRule type="expression" dxfId="112" priority="634">
      <formula>MOD(ROW(),2)=0</formula>
    </cfRule>
  </conditionalFormatting>
  <conditionalFormatting sqref="O13">
    <cfRule type="expression" dxfId="111" priority="843">
      <formula>MOD(ROW(),2)=0</formula>
    </cfRule>
  </conditionalFormatting>
  <conditionalFormatting sqref="O34">
    <cfRule type="expression" dxfId="110" priority="800">
      <formula>MOD(ROW(),2)=0</formula>
    </cfRule>
  </conditionalFormatting>
  <conditionalFormatting sqref="O37">
    <cfRule type="expression" dxfId="109" priority="620">
      <formula>MOD(ROW(),2)=0</formula>
    </cfRule>
  </conditionalFormatting>
  <conditionalFormatting sqref="P7:P18">
    <cfRule type="expression" dxfId="108" priority="586">
      <formula>MOD(ROW(),2)=0</formula>
    </cfRule>
  </conditionalFormatting>
  <conditionalFormatting sqref="P33:P34">
    <cfRule type="expression" dxfId="107" priority="810">
      <formula>MOD(ROW(),2)=0</formula>
    </cfRule>
  </conditionalFormatting>
  <conditionalFormatting sqref="P36:P37">
    <cfRule type="expression" dxfId="106" priority="632">
      <formula>MOD(ROW(),2)=0</formula>
    </cfRule>
  </conditionalFormatting>
  <conditionalFormatting sqref="Q13">
    <cfRule type="expression" dxfId="105" priority="791">
      <formula>MOD(ROW(),2)=0</formula>
    </cfRule>
  </conditionalFormatting>
  <conditionalFormatting sqref="Q34">
    <cfRule type="expression" dxfId="104" priority="748">
      <formula>MOD(ROW(),2)=0</formula>
    </cfRule>
  </conditionalFormatting>
  <conditionalFormatting sqref="Q37">
    <cfRule type="expression" dxfId="103" priority="619">
      <formula>MOD(ROW(),2)=0</formula>
    </cfRule>
  </conditionalFormatting>
  <conditionalFormatting sqref="R7:R18">
    <cfRule type="expression" dxfId="102" priority="584">
      <formula>MOD(ROW(),2)=0</formula>
    </cfRule>
  </conditionalFormatting>
  <conditionalFormatting sqref="R33:R34">
    <cfRule type="expression" dxfId="101" priority="758">
      <formula>MOD(ROW(),2)=0</formula>
    </cfRule>
  </conditionalFormatting>
  <conditionalFormatting sqref="R36:R37">
    <cfRule type="expression" dxfId="100" priority="630">
      <formula>MOD(ROW(),2)=0</formula>
    </cfRule>
  </conditionalFormatting>
  <conditionalFormatting sqref="S13">
    <cfRule type="expression" dxfId="99" priority="739">
      <formula>MOD(ROW(),2)=0</formula>
    </cfRule>
  </conditionalFormatting>
  <conditionalFormatting sqref="S34">
    <cfRule type="expression" dxfId="98" priority="696">
      <formula>MOD(ROW(),2)=0</formula>
    </cfRule>
  </conditionalFormatting>
  <conditionalFormatting sqref="S37">
    <cfRule type="expression" dxfId="97" priority="618">
      <formula>MOD(ROW(),2)=0</formula>
    </cfRule>
  </conditionalFormatting>
  <conditionalFormatting sqref="T7:T18">
    <cfRule type="expression" dxfId="96" priority="582">
      <formula>MOD(ROW(),2)=0</formula>
    </cfRule>
  </conditionalFormatting>
  <conditionalFormatting sqref="T33:T34">
    <cfRule type="expression" dxfId="95" priority="706">
      <formula>MOD(ROW(),2)=0</formula>
    </cfRule>
  </conditionalFormatting>
  <conditionalFormatting sqref="T36:T37">
    <cfRule type="expression" dxfId="94" priority="628">
      <formula>MOD(ROW(),2)=0</formula>
    </cfRule>
  </conditionalFormatting>
  <conditionalFormatting sqref="U13">
    <cfRule type="expression" dxfId="93" priority="687">
      <formula>MOD(ROW(),2)=0</formula>
    </cfRule>
  </conditionalFormatting>
  <conditionalFormatting sqref="U34">
    <cfRule type="expression" dxfId="92" priority="644">
      <formula>MOD(ROW(),2)=0</formula>
    </cfRule>
  </conditionalFormatting>
  <conditionalFormatting sqref="U37">
    <cfRule type="expression" dxfId="91" priority="616">
      <formula>MOD(ROW(),2)=0</formula>
    </cfRule>
  </conditionalFormatting>
  <conditionalFormatting sqref="V7:V18">
    <cfRule type="expression" dxfId="90" priority="580">
      <formula>MOD(ROW(),2)=0</formula>
    </cfRule>
  </conditionalFormatting>
  <conditionalFormatting sqref="V33:V34">
    <cfRule type="expression" dxfId="89" priority="654">
      <formula>MOD(ROW(),2)=0</formula>
    </cfRule>
  </conditionalFormatting>
  <conditionalFormatting sqref="V36:X37">
    <cfRule type="expression" dxfId="88" priority="546">
      <formula>MOD(ROW(),2)=0</formula>
    </cfRule>
  </conditionalFormatting>
  <conditionalFormatting sqref="W13">
    <cfRule type="expression" dxfId="87" priority="570">
      <formula>MOD(ROW(),2)=0</formula>
    </cfRule>
  </conditionalFormatting>
  <conditionalFormatting sqref="W34">
    <cfRule type="expression" dxfId="86" priority="527">
      <formula>MOD(ROW(),2)=0</formula>
    </cfRule>
  </conditionalFormatting>
  <conditionalFormatting sqref="X7:X18">
    <cfRule type="expression" dxfId="85" priority="535">
      <formula>MOD(ROW(),2)=0</formula>
    </cfRule>
  </conditionalFormatting>
  <conditionalFormatting sqref="X33:X34">
    <cfRule type="expression" dxfId="84" priority="537">
      <formula>MOD(ROW(),2)=0</formula>
    </cfRule>
  </conditionalFormatting>
  <conditionalFormatting sqref="Y13">
    <cfRule type="expression" dxfId="83" priority="518">
      <formula>MOD(ROW(),2)=0</formula>
    </cfRule>
  </conditionalFormatting>
  <conditionalFormatting sqref="Y34">
    <cfRule type="expression" dxfId="82" priority="478">
      <formula>MOD(ROW(),2)=0</formula>
    </cfRule>
  </conditionalFormatting>
  <conditionalFormatting sqref="Y37">
    <cfRule type="expression" dxfId="81" priority="67">
      <formula>MOD(ROW(),2)=0</formula>
    </cfRule>
  </conditionalFormatting>
  <conditionalFormatting sqref="Y36:AP36">
    <cfRule type="expression" dxfId="80" priority="132">
      <formula>MOD(ROW(),2)=0</formula>
    </cfRule>
  </conditionalFormatting>
  <conditionalFormatting sqref="Z7:Z18">
    <cfRule type="expression" dxfId="79" priority="39">
      <formula>MOD(ROW(),2)=0</formula>
    </cfRule>
  </conditionalFormatting>
  <conditionalFormatting sqref="Z33:Z34">
    <cfRule type="expression" dxfId="78" priority="488">
      <formula>MOD(ROW(),2)=0</formula>
    </cfRule>
  </conditionalFormatting>
  <conditionalFormatting sqref="Z36:Z37">
    <cfRule type="expression" dxfId="77" priority="84">
      <formula>MOD(ROW(),2)=0</formula>
    </cfRule>
  </conditionalFormatting>
  <conditionalFormatting sqref="AA13">
    <cfRule type="expression" dxfId="76" priority="469">
      <formula>MOD(ROW(),2)=0</formula>
    </cfRule>
  </conditionalFormatting>
  <conditionalFormatting sqref="AA34">
    <cfRule type="expression" dxfId="75" priority="429">
      <formula>MOD(ROW(),2)=0</formula>
    </cfRule>
  </conditionalFormatting>
  <conditionalFormatting sqref="AA37">
    <cfRule type="expression" dxfId="74" priority="66">
      <formula>MOD(ROW(),2)=0</formula>
    </cfRule>
  </conditionalFormatting>
  <conditionalFormatting sqref="AB7:AB18">
    <cfRule type="expression" dxfId="73" priority="37">
      <formula>MOD(ROW(),2)=0</formula>
    </cfRule>
  </conditionalFormatting>
  <conditionalFormatting sqref="AB33:AB34">
    <cfRule type="expression" dxfId="72" priority="439">
      <formula>MOD(ROW(),2)=0</formula>
    </cfRule>
  </conditionalFormatting>
  <conditionalFormatting sqref="AB36:AB37">
    <cfRule type="expression" dxfId="71" priority="82">
      <formula>MOD(ROW(),2)=0</formula>
    </cfRule>
  </conditionalFormatting>
  <conditionalFormatting sqref="AC13">
    <cfRule type="expression" dxfId="70" priority="420">
      <formula>MOD(ROW(),2)=0</formula>
    </cfRule>
  </conditionalFormatting>
  <conditionalFormatting sqref="AC34">
    <cfRule type="expression" dxfId="69" priority="380">
      <formula>MOD(ROW(),2)=0</formula>
    </cfRule>
  </conditionalFormatting>
  <conditionalFormatting sqref="AC37">
    <cfRule type="expression" dxfId="68" priority="65">
      <formula>MOD(ROW(),2)=0</formula>
    </cfRule>
  </conditionalFormatting>
  <conditionalFormatting sqref="AD7:AD18">
    <cfRule type="expression" dxfId="67" priority="35">
      <formula>MOD(ROW(),2)=0</formula>
    </cfRule>
  </conditionalFormatting>
  <conditionalFormatting sqref="AD33:AD34">
    <cfRule type="expression" dxfId="66" priority="390">
      <formula>MOD(ROW(),2)=0</formula>
    </cfRule>
  </conditionalFormatting>
  <conditionalFormatting sqref="AD36:AD37">
    <cfRule type="expression" dxfId="65" priority="80">
      <formula>MOD(ROW(),2)=0</formula>
    </cfRule>
  </conditionalFormatting>
  <conditionalFormatting sqref="AE13">
    <cfRule type="expression" dxfId="64" priority="371">
      <formula>MOD(ROW(),2)=0</formula>
    </cfRule>
  </conditionalFormatting>
  <conditionalFormatting sqref="AE34">
    <cfRule type="expression" dxfId="63" priority="331">
      <formula>MOD(ROW(),2)=0</formula>
    </cfRule>
  </conditionalFormatting>
  <conditionalFormatting sqref="AE37">
    <cfRule type="expression" dxfId="62" priority="64">
      <formula>MOD(ROW(),2)=0</formula>
    </cfRule>
  </conditionalFormatting>
  <conditionalFormatting sqref="AF7:AF18">
    <cfRule type="expression" dxfId="61" priority="33">
      <formula>MOD(ROW(),2)=0</formula>
    </cfRule>
  </conditionalFormatting>
  <conditionalFormatting sqref="AF33:AF34">
    <cfRule type="expression" dxfId="60" priority="341">
      <formula>MOD(ROW(),2)=0</formula>
    </cfRule>
  </conditionalFormatting>
  <conditionalFormatting sqref="AF36:AF37">
    <cfRule type="expression" dxfId="59" priority="78">
      <formula>MOD(ROW(),2)=0</formula>
    </cfRule>
  </conditionalFormatting>
  <conditionalFormatting sqref="AG13">
    <cfRule type="expression" dxfId="58" priority="322">
      <formula>MOD(ROW(),2)=0</formula>
    </cfRule>
  </conditionalFormatting>
  <conditionalFormatting sqref="AG34">
    <cfRule type="expression" dxfId="57" priority="282">
      <formula>MOD(ROW(),2)=0</formula>
    </cfRule>
  </conditionalFormatting>
  <conditionalFormatting sqref="AG37">
    <cfRule type="expression" dxfId="56" priority="63">
      <formula>MOD(ROW(),2)=0</formula>
    </cfRule>
  </conditionalFormatting>
  <conditionalFormatting sqref="AH7:AH18">
    <cfRule type="expression" dxfId="55" priority="31">
      <formula>MOD(ROW(),2)=0</formula>
    </cfRule>
  </conditionalFormatting>
  <conditionalFormatting sqref="AH33:AH34">
    <cfRule type="expression" dxfId="54" priority="292">
      <formula>MOD(ROW(),2)=0</formula>
    </cfRule>
  </conditionalFormatting>
  <conditionalFormatting sqref="AH36:AH37">
    <cfRule type="expression" dxfId="53" priority="76">
      <formula>MOD(ROW(),2)=0</formula>
    </cfRule>
  </conditionalFormatting>
  <conditionalFormatting sqref="AI13">
    <cfRule type="expression" dxfId="52" priority="273">
      <formula>MOD(ROW(),2)=0</formula>
    </cfRule>
  </conditionalFormatting>
  <conditionalFormatting sqref="AI34">
    <cfRule type="expression" dxfId="51" priority="233">
      <formula>MOD(ROW(),2)=0</formula>
    </cfRule>
  </conditionalFormatting>
  <conditionalFormatting sqref="AI37">
    <cfRule type="expression" dxfId="50" priority="62">
      <formula>MOD(ROW(),2)=0</formula>
    </cfRule>
  </conditionalFormatting>
  <conditionalFormatting sqref="AJ7:AJ18">
    <cfRule type="expression" dxfId="49" priority="29">
      <formula>MOD(ROW(),2)=0</formula>
    </cfRule>
  </conditionalFormatting>
  <conditionalFormatting sqref="AJ33:AJ34">
    <cfRule type="expression" dxfId="48" priority="243">
      <formula>MOD(ROW(),2)=0</formula>
    </cfRule>
  </conditionalFormatting>
  <conditionalFormatting sqref="AJ36:AJ37">
    <cfRule type="expression" dxfId="47" priority="74">
      <formula>MOD(ROW(),2)=0</formula>
    </cfRule>
  </conditionalFormatting>
  <conditionalFormatting sqref="AK13">
    <cfRule type="expression" dxfId="46" priority="224">
      <formula>MOD(ROW(),2)=0</formula>
    </cfRule>
  </conditionalFormatting>
  <conditionalFormatting sqref="AK34">
    <cfRule type="expression" dxfId="45" priority="184">
      <formula>MOD(ROW(),2)=0</formula>
    </cfRule>
  </conditionalFormatting>
  <conditionalFormatting sqref="AK37">
    <cfRule type="expression" dxfId="44" priority="61">
      <formula>MOD(ROW(),2)=0</formula>
    </cfRule>
  </conditionalFormatting>
  <conditionalFormatting sqref="AL7:AL18">
    <cfRule type="expression" dxfId="43" priority="27">
      <formula>MOD(ROW(),2)=0</formula>
    </cfRule>
  </conditionalFormatting>
  <conditionalFormatting sqref="AL33:AL34">
    <cfRule type="expression" dxfId="42" priority="194">
      <formula>MOD(ROW(),2)=0</formula>
    </cfRule>
  </conditionalFormatting>
  <conditionalFormatting sqref="AL36:AL37">
    <cfRule type="expression" dxfId="41" priority="72">
      <formula>MOD(ROW(),2)=0</formula>
    </cfRule>
  </conditionalFormatting>
  <conditionalFormatting sqref="AM13">
    <cfRule type="expression" dxfId="40" priority="175">
      <formula>MOD(ROW(),2)=0</formula>
    </cfRule>
  </conditionalFormatting>
  <conditionalFormatting sqref="AM34">
    <cfRule type="expression" dxfId="39" priority="135">
      <formula>MOD(ROW(),2)=0</formula>
    </cfRule>
  </conditionalFormatting>
  <conditionalFormatting sqref="AM37">
    <cfRule type="expression" dxfId="38" priority="60">
      <formula>MOD(ROW(),2)=0</formula>
    </cfRule>
  </conditionalFormatting>
  <conditionalFormatting sqref="AN7:AN18">
    <cfRule type="expression" dxfId="37" priority="25">
      <formula>MOD(ROW(),2)=0</formula>
    </cfRule>
  </conditionalFormatting>
  <conditionalFormatting sqref="AN33:AN34">
    <cfRule type="expression" dxfId="36" priority="145">
      <formula>MOD(ROW(),2)=0</formula>
    </cfRule>
  </conditionalFormatting>
  <conditionalFormatting sqref="AN36:AN37">
    <cfRule type="expression" dxfId="35" priority="70">
      <formula>MOD(ROW(),2)=0</formula>
    </cfRule>
  </conditionalFormatting>
  <conditionalFormatting sqref="AO13">
    <cfRule type="expression" dxfId="34" priority="126">
      <formula>MOD(ROW(),2)=0</formula>
    </cfRule>
  </conditionalFormatting>
  <conditionalFormatting sqref="AO34">
    <cfRule type="expression" dxfId="33" priority="86">
      <formula>MOD(ROW(),2)=0</formula>
    </cfRule>
  </conditionalFormatting>
  <conditionalFormatting sqref="AO37">
    <cfRule type="expression" dxfId="32" priority="59">
      <formula>MOD(ROW(),2)=0</formula>
    </cfRule>
  </conditionalFormatting>
  <conditionalFormatting sqref="AP7:AP18">
    <cfRule type="expression" dxfId="31" priority="23">
      <formula>MOD(ROW(),2)=0</formula>
    </cfRule>
  </conditionalFormatting>
  <conditionalFormatting sqref="AP33:AP34">
    <cfRule type="expression" dxfId="30" priority="96">
      <formula>MOD(ROW(),2)=0</formula>
    </cfRule>
  </conditionalFormatting>
  <conditionalFormatting sqref="AP36:AP37">
    <cfRule type="expression" dxfId="29" priority="68">
      <formula>MOD(ROW(),2)=0</formula>
    </cfRule>
  </conditionalFormatting>
  <printOptions horizontalCentered="1"/>
  <pageMargins left="0.25" right="0.25" top="0.75" bottom="0.75" header="0.3" footer="0.3"/>
  <pageSetup paperSize="8" scale="4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84996-657D-A44F-8E20-6C03CD2D16A4}">
  <sheetPr>
    <tabColor rgb="FF00B0F0"/>
    <pageSetUpPr autoPageBreaks="0" fitToPage="1"/>
  </sheetPr>
  <dimension ref="A1:H60"/>
  <sheetViews>
    <sheetView showGridLines="0" topLeftCell="A31" zoomScale="85" zoomScaleNormal="85" workbookViewId="0">
      <selection activeCell="D41" sqref="D41"/>
    </sheetView>
  </sheetViews>
  <sheetFormatPr defaultColWidth="8.81640625" defaultRowHeight="12.5"/>
  <cols>
    <col min="1" max="1" width="10.453125" customWidth="1"/>
    <col min="2" max="2" width="55.54296875" customWidth="1"/>
    <col min="3" max="3" width="19.453125" customWidth="1"/>
    <col min="4" max="4" width="27" customWidth="1"/>
    <col min="5" max="6" width="19.453125" hidden="1" customWidth="1"/>
    <col min="7" max="7" width="30.453125" customWidth="1"/>
    <col min="8" max="8" width="9.453125" customWidth="1"/>
    <col min="9" max="9" width="1.453125" customWidth="1"/>
    <col min="10" max="25" width="9.453125" customWidth="1"/>
  </cols>
  <sheetData>
    <row r="1" spans="1:7" ht="4.5" customHeight="1"/>
    <row r="2" spans="1:7" ht="31.5" customHeight="1">
      <c r="B2" s="338" t="s">
        <v>218</v>
      </c>
      <c r="C2" s="338"/>
      <c r="D2" s="338"/>
      <c r="E2" s="338"/>
      <c r="F2" s="338"/>
      <c r="G2" s="338"/>
    </row>
    <row r="3" spans="1:7" ht="24" customHeight="1">
      <c r="B3" s="339" t="s">
        <v>219</v>
      </c>
      <c r="C3" s="339"/>
      <c r="D3" s="339"/>
      <c r="E3" s="339"/>
      <c r="F3" s="339"/>
      <c r="G3" s="339"/>
    </row>
    <row r="4" spans="1:7" ht="6.75" customHeight="1">
      <c r="A4" s="188"/>
      <c r="B4" s="188"/>
      <c r="C4" s="188"/>
      <c r="D4" s="188"/>
      <c r="E4" s="188"/>
      <c r="F4" s="188"/>
      <c r="G4" s="102"/>
    </row>
    <row r="5" spans="1:7" ht="25.5" customHeight="1">
      <c r="A5" s="336" t="s">
        <v>21</v>
      </c>
      <c r="B5" s="336"/>
      <c r="C5" s="186" t="s">
        <v>121</v>
      </c>
      <c r="D5" s="187" t="s">
        <v>122</v>
      </c>
      <c r="E5" s="104" t="s">
        <v>99</v>
      </c>
      <c r="F5" s="155" t="s">
        <v>88</v>
      </c>
    </row>
    <row r="6" spans="1:7" ht="16.5" customHeight="1">
      <c r="A6" s="337"/>
      <c r="B6" s="337"/>
      <c r="C6" s="190">
        <f>C21</f>
        <v>0</v>
      </c>
      <c r="D6" s="191">
        <f>D21</f>
        <v>0</v>
      </c>
      <c r="E6" s="94" t="s">
        <v>100</v>
      </c>
      <c r="F6" s="156" t="s">
        <v>89</v>
      </c>
    </row>
    <row r="7" spans="1:7" s="8" customFormat="1" ht="19.5" customHeight="1">
      <c r="A7" s="318" t="s">
        <v>125</v>
      </c>
      <c r="B7" s="214" t="s">
        <v>127</v>
      </c>
      <c r="C7" s="342" t="s">
        <v>102</v>
      </c>
      <c r="D7" s="342"/>
      <c r="E7" s="157">
        <f>D7</f>
        <v>0</v>
      </c>
      <c r="F7" s="157">
        <v>100</v>
      </c>
      <c r="G7"/>
    </row>
    <row r="8" spans="1:7" s="8" customFormat="1" ht="19.5" customHeight="1">
      <c r="A8" s="318"/>
      <c r="B8" s="214" t="s">
        <v>128</v>
      </c>
      <c r="C8" s="343"/>
      <c r="D8" s="343"/>
      <c r="E8" s="158">
        <v>19</v>
      </c>
      <c r="F8" s="158">
        <v>6</v>
      </c>
      <c r="G8"/>
    </row>
    <row r="9" spans="1:7" s="8" customFormat="1" ht="19.5" customHeight="1">
      <c r="A9" s="318"/>
      <c r="B9" s="218" t="s">
        <v>129</v>
      </c>
      <c r="C9" s="343"/>
      <c r="D9" s="343"/>
      <c r="E9" s="157">
        <v>1</v>
      </c>
      <c r="F9" s="159">
        <v>1</v>
      </c>
      <c r="G9"/>
    </row>
    <row r="10" spans="1:7" s="8" customFormat="1" ht="19.5" customHeight="1">
      <c r="A10" s="318"/>
      <c r="B10" s="218" t="s">
        <v>130</v>
      </c>
      <c r="C10" s="343"/>
      <c r="D10" s="343"/>
      <c r="E10" s="157">
        <v>100000</v>
      </c>
      <c r="F10" s="57">
        <v>25000</v>
      </c>
      <c r="G10"/>
    </row>
    <row r="11" spans="1:7" s="8" customFormat="1" ht="19.5" customHeight="1">
      <c r="A11" s="318"/>
      <c r="B11" s="218" t="s">
        <v>94</v>
      </c>
      <c r="C11" s="343"/>
      <c r="D11" s="343"/>
      <c r="E11" s="160"/>
      <c r="F11" s="160"/>
      <c r="G11"/>
    </row>
    <row r="12" spans="1:7" s="8" customFormat="1" ht="19.5" customHeight="1">
      <c r="A12" s="318"/>
      <c r="B12" s="218" t="s">
        <v>131</v>
      </c>
      <c r="C12" s="343"/>
      <c r="D12" s="343"/>
      <c r="E12" s="161">
        <v>0</v>
      </c>
      <c r="F12" s="161">
        <v>0</v>
      </c>
      <c r="G12"/>
    </row>
    <row r="13" spans="1:7" s="8" customFormat="1" ht="19.5" customHeight="1">
      <c r="A13" s="318"/>
      <c r="B13" s="218" t="s">
        <v>132</v>
      </c>
      <c r="C13" s="343"/>
      <c r="D13" s="343"/>
      <c r="E13" s="57">
        <f>D13</f>
        <v>0</v>
      </c>
      <c r="F13" s="57">
        <f>E13</f>
        <v>0</v>
      </c>
      <c r="G13"/>
    </row>
    <row r="14" spans="1:7" s="8" customFormat="1" ht="19.5" customHeight="1">
      <c r="A14" s="318"/>
      <c r="B14" s="218" t="s">
        <v>23</v>
      </c>
      <c r="C14" s="343"/>
      <c r="D14" s="343"/>
      <c r="E14" s="162">
        <f>D14</f>
        <v>0</v>
      </c>
      <c r="F14" s="162">
        <f>D14</f>
        <v>0</v>
      </c>
      <c r="G14"/>
    </row>
    <row r="15" spans="1:7" s="8" customFormat="1" ht="19.5" customHeight="1">
      <c r="A15" s="318"/>
      <c r="B15" s="218" t="s">
        <v>133</v>
      </c>
      <c r="C15" s="343"/>
      <c r="D15" s="343"/>
      <c r="E15" s="162">
        <f>D15</f>
        <v>0</v>
      </c>
      <c r="F15" s="162">
        <v>0</v>
      </c>
      <c r="G15"/>
    </row>
    <row r="16" spans="1:7" s="8" customFormat="1" ht="19.5" customHeight="1">
      <c r="A16" s="318"/>
      <c r="B16" s="218" t="s">
        <v>134</v>
      </c>
      <c r="C16" s="343"/>
      <c r="D16" s="343"/>
      <c r="E16" s="162">
        <f>D16</f>
        <v>0</v>
      </c>
      <c r="F16" s="162">
        <v>0</v>
      </c>
      <c r="G16"/>
    </row>
    <row r="17" spans="1:8" s="8" customFormat="1" ht="19.5" customHeight="1">
      <c r="A17" s="318"/>
      <c r="B17" s="218" t="s">
        <v>135</v>
      </c>
      <c r="C17" s="343"/>
      <c r="D17" s="343"/>
      <c r="E17" s="163">
        <v>0</v>
      </c>
      <c r="F17" s="163">
        <v>0</v>
      </c>
      <c r="G17"/>
    </row>
    <row r="18" spans="1:8" s="8" customFormat="1" ht="19.5" customHeight="1">
      <c r="A18" s="318"/>
      <c r="B18" s="218" t="s">
        <v>136</v>
      </c>
      <c r="C18" s="344"/>
      <c r="D18" s="344"/>
      <c r="E18" s="163">
        <v>0</v>
      </c>
      <c r="F18" s="163">
        <v>0</v>
      </c>
      <c r="G18"/>
    </row>
    <row r="19" spans="1:8" s="8" customFormat="1" ht="19.5" customHeight="1">
      <c r="A19" s="341" t="s">
        <v>126</v>
      </c>
      <c r="B19" s="345" t="s">
        <v>18</v>
      </c>
      <c r="C19" s="345"/>
      <c r="D19" s="345"/>
      <c r="E19" s="197"/>
      <c r="F19" s="197"/>
      <c r="G19"/>
    </row>
    <row r="20" spans="1:8" s="8" customFormat="1" ht="19.5" customHeight="1">
      <c r="A20" s="341"/>
      <c r="B20" s="218" t="s">
        <v>39</v>
      </c>
      <c r="C20" s="227">
        <f>'Beräkning flera armaturtyper'!C20+'Beräkning flera armaturtyper'!E20+'Beräkning flera armaturtyper'!G20+'Beräkning flera armaturtyper'!I20+'Beräkning flera armaturtyper'!K20+'Beräkning flera armaturtyper'!M20+'Beräkning flera armaturtyper'!O20+'Beräkning flera armaturtyper'!Q20+'Beräkning flera armaturtyper'!S20+'Beräkning flera armaturtyper'!U20+'Beräkning flera armaturtyper'!W20+'Beräkning flera armaturtyper'!Y20+'Beräkning flera armaturtyper'!AA20+'Beräkning flera armaturtyper'!AC20+'Beräkning flera armaturtyper'!AE20+'Beräkning flera armaturtyper'!AG20+'Beräkning flera armaturtyper'!AI20+'Beräkning flera armaturtyper'!AK20+'Beräkning flera armaturtyper'!AM20+'Beräkning flera armaturtyper'!AO20</f>
        <v>0</v>
      </c>
      <c r="D20" s="227">
        <f>'Beräkning flera armaturtyper'!D20+'Beräkning flera armaturtyper'!F20+'Beräkning flera armaturtyper'!H20+'Beräkning flera armaturtyper'!J20+'Beräkning flera armaturtyper'!L20+'Beräkning flera armaturtyper'!N20+'Beräkning flera armaturtyper'!P20+'Beräkning flera armaturtyper'!R20+'Beräkning flera armaturtyper'!T20+'Beräkning flera armaturtyper'!V20+'Beräkning flera armaturtyper'!X20+'Beräkning flera armaturtyper'!Z20+'Beräkning flera armaturtyper'!AB20+'Beräkning flera armaturtyper'!AD20+'Beräkning flera armaturtyper'!AF20+'Beräkning flera armaturtyper'!AH20+'Beräkning flera armaturtyper'!AJ20+'Beräkning flera armaturtyper'!AL20+'Beräkning flera armaturtyper'!AN20+'Beräkning flera armaturtyper'!AP20</f>
        <v>0</v>
      </c>
      <c r="E20" s="101">
        <f>((((E8*E9*E12)+(E8*E9))*E7)/1000)*(1-E17)*(1-E18)</f>
        <v>0</v>
      </c>
      <c r="F20" s="101">
        <f>((((F8*F9*F12)+(F8*F9))*F7)/1000)*(1-F17)*(1-F18)</f>
        <v>0.6</v>
      </c>
      <c r="G20"/>
    </row>
    <row r="21" spans="1:8" s="8" customFormat="1" ht="19.5" customHeight="1">
      <c r="A21" s="341"/>
      <c r="B21" s="218" t="s">
        <v>141</v>
      </c>
      <c r="C21" s="228">
        <f>'Beräkning flera armaturtyper'!C25+'Beräkning flera armaturtyper'!E25+'Beräkning flera armaturtyper'!G25+'Beräkning flera armaturtyper'!I25+'Beräkning flera armaturtyper'!K25+'Beräkning flera armaturtyper'!M25+'Beräkning flera armaturtyper'!O25+'Beräkning flera armaturtyper'!Q25+'Beräkning flera armaturtyper'!S25+'Beräkning flera armaturtyper'!U25+'Beräkning flera armaturtyper'!W25+'Beräkning flera armaturtyper'!Y25+'Beräkning flera armaturtyper'!AA25+'Beräkning flera armaturtyper'!AC25+'Beräkning flera armaturtyper'!AE25+'Beräkning flera armaturtyper'!AG25+'Beräkning flera armaturtyper'!AI25+'Beräkning flera armaturtyper'!AK25+'Beräkning flera armaturtyper'!AM25+'Beräkning flera armaturtyper'!AO25</f>
        <v>0</v>
      </c>
      <c r="D21" s="228">
        <f>'Beräkning flera armaturtyper'!D25+'Beräkning flera armaturtyper'!F25+'Beräkning flera armaturtyper'!H25+'Beräkning flera armaturtyper'!J25+'Beräkning flera armaturtyper'!L25+'Beräkning flera armaturtyper'!N25+'Beräkning flera armaturtyper'!P25+'Beräkning flera armaturtyper'!R25+'Beräkning flera armaturtyper'!T25+'Beräkning flera armaturtyper'!V25+'Beräkning flera armaturtyper'!X25+'Beräkning flera armaturtyper'!Z25+'Beräkning flera armaturtyper'!AB25+'Beräkning flera armaturtyper'!AD25+'Beräkning flera armaturtyper'!AF25+'Beräkning flera armaturtyper'!AH25+'Beräkning flera armaturtyper'!AJ25+'Beräkning flera armaturtyper'!AL25+'Beräkning flera armaturtyper'!AN25+'Beräkning flera armaturtyper'!AP25</f>
        <v>0</v>
      </c>
      <c r="E21" s="58">
        <f>(E20*E13)</f>
        <v>0</v>
      </c>
      <c r="F21" s="58">
        <f>(F20*F13)</f>
        <v>0</v>
      </c>
      <c r="G21"/>
    </row>
    <row r="22" spans="1:8" s="8" customFormat="1" ht="19.5" customHeight="1">
      <c r="A22" s="341"/>
      <c r="B22" s="218" t="s">
        <v>142</v>
      </c>
      <c r="C22" s="228">
        <f>C21-C21</f>
        <v>0</v>
      </c>
      <c r="D22" s="228">
        <f>C21-D21</f>
        <v>0</v>
      </c>
      <c r="E22" s="58">
        <f>C21-E21</f>
        <v>0</v>
      </c>
      <c r="F22" s="58">
        <f>C21-F21</f>
        <v>0</v>
      </c>
      <c r="G22"/>
    </row>
    <row r="23" spans="1:8" s="8" customFormat="1" ht="19.5" customHeight="1">
      <c r="A23" s="341"/>
      <c r="B23" s="218" t="s">
        <v>143</v>
      </c>
      <c r="C23" s="234">
        <f>'Beräkning flera armaturtyper'!C27+'Beräkning flera armaturtyper'!E27+'Beräkning flera armaturtyper'!G27+'Beräkning flera armaturtyper'!I27+'Beräkning flera armaturtyper'!K27+'Beräkning flera armaturtyper'!M27+'Beräkning flera armaturtyper'!O27+'Beräkning flera armaturtyper'!Q27+'Beräkning flera armaturtyper'!S27+'Beräkning flera armaturtyper'!U27+'Beräkning flera armaturtyper'!W27+'Beräkning flera armaturtyper'!Y27+'Beräkning flera armaturtyper'!AA27+'Beräkning flera armaturtyper'!AC27+'Beräkning flera armaturtyper'!AE27+'Beräkning flera armaturtyper'!AG27+'Beräkning flera armaturtyper'!AI27+'Beräkning flera armaturtyper'!AK27+'Beräkning flera armaturtyper'!AM27+'Beräkning flera armaturtyper'!AO27</f>
        <v>0</v>
      </c>
      <c r="D23" s="234">
        <f>'Beräkning flera armaturtyper'!D27+'Beräkning flera armaturtyper'!F27+'Beräkning flera armaturtyper'!H27+'Beräkning flera armaturtyper'!J27+'Beräkning flera armaturtyper'!L27+'Beräkning flera armaturtyper'!N27+'Beräkning flera armaturtyper'!P27+'Beräkning flera armaturtyper'!R27+'Beräkning flera armaturtyper'!T27+'Beräkning flera armaturtyper'!V27+'Beräkning flera armaturtyper'!X27+'Beräkning flera armaturtyper'!Z27+'Beräkning flera armaturtyper'!AB27+'Beräkning flera armaturtyper'!AD27+'Beräkning flera armaturtyper'!AF27+'Beräkning flera armaturtyper'!AH27+'Beräkning flera armaturtyper'!AJ27+'Beräkning flera armaturtyper'!AL27+'Beräkning flera armaturtyper'!AN27+'Beräkning flera armaturtyper'!AP27</f>
        <v>0</v>
      </c>
      <c r="E23" s="162">
        <f>E21*E14</f>
        <v>0</v>
      </c>
      <c r="F23" s="162">
        <f>F21*F14</f>
        <v>0</v>
      </c>
      <c r="G23"/>
    </row>
    <row r="24" spans="1:8" s="8" customFormat="1" ht="19.5" customHeight="1">
      <c r="A24" s="341"/>
      <c r="B24" s="218" t="s">
        <v>144</v>
      </c>
      <c r="C24" s="234">
        <f>'Beräkning flera armaturtyper'!C28+'Beräkning flera armaturtyper'!E28+'Beräkning flera armaturtyper'!G28+'Beräkning flera armaturtyper'!I28+'Beräkning flera armaturtyper'!K28+'Beräkning flera armaturtyper'!M28+'Beräkning flera armaturtyper'!O28+'Beräkning flera armaturtyper'!Q28+'Beräkning flera armaturtyper'!S28+'Beräkning flera armaturtyper'!U28+'Beräkning flera armaturtyper'!W28+'Beräkning flera armaturtyper'!Y28+'Beräkning flera armaturtyper'!AA28+'Beräkning flera armaturtyper'!AC28+'Beräkning flera armaturtyper'!AE28+'Beräkning flera armaturtyper'!AG28+'Beräkning flera armaturtyper'!AI28+'Beräkning flera armaturtyper'!AK28+'Beräkning flera armaturtyper'!AM28+'Beräkning flera armaturtyper'!AO28</f>
        <v>0</v>
      </c>
      <c r="D24" s="234">
        <f>'Beräkning flera armaturtyper'!D28+'Beräkning flera armaturtyper'!F28+'Beräkning flera armaturtyper'!H28+'Beräkning flera armaturtyper'!J28+'Beräkning flera armaturtyper'!L28+'Beräkning flera armaturtyper'!N28+'Beräkning flera armaturtyper'!P28+'Beräkning flera armaturtyper'!R28+'Beräkning flera armaturtyper'!T28+'Beräkning flera armaturtyper'!V28+'Beräkning flera armaturtyper'!X28+'Beräkning flera armaturtyper'!Z28+'Beräkning flera armaturtyper'!AB28+'Beräkning flera armaturtyper'!AD28+'Beräkning flera armaturtyper'!AF28+'Beräkning flera armaturtyper'!AH28+'Beräkning flera armaturtyper'!AJ28+'Beräkning flera armaturtyper'!AL28+'Beräkning flera armaturtyper'!AN28+'Beräkning flera armaturtyper'!AP28</f>
        <v>0</v>
      </c>
      <c r="E24" s="162">
        <f>C23-E23</f>
        <v>0</v>
      </c>
      <c r="F24" s="162">
        <f>C23-F23</f>
        <v>0</v>
      </c>
      <c r="G24"/>
    </row>
    <row r="25" spans="1:8" s="8" customFormat="1" ht="27" customHeight="1">
      <c r="A25" s="340" t="s">
        <v>145</v>
      </c>
      <c r="B25" s="333" t="s">
        <v>148</v>
      </c>
      <c r="C25" s="333"/>
      <c r="D25" s="333"/>
      <c r="E25" s="333"/>
      <c r="F25" s="333"/>
      <c r="G25"/>
    </row>
    <row r="26" spans="1:8" ht="19.5" customHeight="1">
      <c r="A26" s="340"/>
      <c r="B26" s="218" t="s">
        <v>146</v>
      </c>
      <c r="C26" s="230"/>
      <c r="D26" s="230"/>
      <c r="E26" s="60" t="e">
        <f>E10/E13</f>
        <v>#DIV/0!</v>
      </c>
      <c r="F26" s="60" t="e">
        <f>F10/F13</f>
        <v>#DIV/0!</v>
      </c>
    </row>
    <row r="27" spans="1:8" ht="19.5" hidden="1" customHeight="1">
      <c r="A27" s="340"/>
      <c r="B27" s="218" t="s">
        <v>97</v>
      </c>
      <c r="C27" s="230" t="s">
        <v>95</v>
      </c>
      <c r="D27" s="231" t="e">
        <f>VLOOKUP(D11,'L-faktor'!$C$1:$H$5,6,)</f>
        <v>#N/A</v>
      </c>
      <c r="E27" s="166" t="e">
        <f>VLOOKUP(E11,'L-faktor'!$C$1:$H$5,6,)</f>
        <v>#N/A</v>
      </c>
      <c r="F27" s="166" t="e">
        <f>VLOOKUP(F11,'L-faktor'!$C$1:$H$5,6,)</f>
        <v>#N/A</v>
      </c>
      <c r="G27" s="154" t="s">
        <v>96</v>
      </c>
    </row>
    <row r="28" spans="1:8" ht="19.5" hidden="1" customHeight="1">
      <c r="A28" s="340"/>
      <c r="B28" s="218" t="s">
        <v>98</v>
      </c>
      <c r="C28" s="230" t="s">
        <v>95</v>
      </c>
      <c r="D28" s="230" t="e">
        <f>ROUND((D7/D27),0)</f>
        <v>#N/A</v>
      </c>
      <c r="E28" s="165" t="e">
        <f>ROUND((E7/E27),0)</f>
        <v>#N/A</v>
      </c>
      <c r="F28" s="165" t="e">
        <f>ROUND((F7/F27),0)</f>
        <v>#N/A</v>
      </c>
      <c r="G28" s="154" t="s">
        <v>96</v>
      </c>
    </row>
    <row r="29" spans="1:8" ht="19.5" hidden="1" customHeight="1">
      <c r="A29" s="340"/>
      <c r="B29" s="218" t="s">
        <v>103</v>
      </c>
      <c r="C29" s="246" t="s">
        <v>95</v>
      </c>
      <c r="D29" s="247"/>
      <c r="E29" s="157"/>
      <c r="F29" s="157"/>
    </row>
    <row r="30" spans="1:8" ht="19.5" customHeight="1">
      <c r="A30" s="340"/>
      <c r="B30" s="218" t="s">
        <v>147</v>
      </c>
      <c r="C30" s="229">
        <f>('Beräkning flera armaturtyper'!C34+'Beräkning flera armaturtyper'!E34+'Beräkning flera armaturtyper'!G34+'Beräkning flera armaturtyper'!I34+'Beräkning flera armaturtyper'!K34+'Beräkning flera armaturtyper'!M34+'Beräkning flera armaturtyper'!O34+'Beräkning flera armaturtyper'!Q34+'Beräkning flera armaturtyper'!S34+'Beräkning flera armaturtyper'!U34)/10+'Beräkning flera armaturtyper'!W34+'Beräkning flera armaturtyper'!Y34+'Beräkning flera armaturtyper'!AA34+'Beräkning flera armaturtyper'!AC34+'Beräkning flera armaturtyper'!AE34+'Beräkning flera armaturtyper'!AG34+'Beräkning flera armaturtyper'!AI34+'Beräkning flera armaturtyper'!AK34+'Beräkning flera armaturtyper'!AM34+'Beräkning flera armaturtyper'!AO34</f>
        <v>0</v>
      </c>
      <c r="D30" s="229">
        <f>'Beräkning flera armaturtyper'!D34+'Beräkning flera armaturtyper'!F34+'Beräkning flera armaturtyper'!H34+'Beräkning flera armaturtyper'!J34+'Beräkning flera armaturtyper'!L34+'Beräkning flera armaturtyper'!N34+'Beräkning flera armaturtyper'!P34+'Beräkning flera armaturtyper'!R34+'Beräkning flera armaturtyper'!T34+'Beräkning flera armaturtyper'!V34+'Beräkning flera armaturtyper'!X34+'Beräkning flera armaturtyper'!Z34+'Beräkning flera armaturtyper'!AB34+'Beräkning flera armaturtyper'!AD34+'Beräkning flera armaturtyper'!AF34+'Beräkning flera armaturtyper'!AH34+'Beräkning flera armaturtyper'!AJ34+'Beräkning flera armaturtyper'!AL34+'Beräkning flera armaturtyper'!AN34+'Beräkning flera armaturtyper'!AP34</f>
        <v>0</v>
      </c>
      <c r="E30" s="164" t="e">
        <f>(((E15+E16)*E9)*E7)*(10/E26)</f>
        <v>#DIV/0!</v>
      </c>
      <c r="F30" s="164" t="e">
        <f>(((F15+F16)*F9)*F7)*(10/F26)</f>
        <v>#DIV/0!</v>
      </c>
    </row>
    <row r="31" spans="1:8" ht="19.5" customHeight="1">
      <c r="A31" s="346" t="s">
        <v>155</v>
      </c>
      <c r="B31" s="189" t="s">
        <v>149</v>
      </c>
      <c r="C31" s="186" t="s">
        <v>121</v>
      </c>
      <c r="D31" s="167" t="s">
        <v>172</v>
      </c>
      <c r="E31" s="168" t="s">
        <v>74</v>
      </c>
      <c r="F31" s="169" t="s">
        <v>74</v>
      </c>
    </row>
    <row r="32" spans="1:8" ht="19.5" customHeight="1">
      <c r="A32" s="346"/>
      <c r="B32" s="218" t="s">
        <v>152</v>
      </c>
      <c r="C32" s="170">
        <f>'Beräkning flera armaturtyper'!C36+'Beräkning flera armaturtyper'!E36+'Beräkning flera armaturtyper'!G36+'Beräkning flera armaturtyper'!I36+'Beräkning flera armaturtyper'!K36+'Beräkning flera armaturtyper'!M36+'Beräkning flera armaturtyper'!O36+'Beräkning flera armaturtyper'!Q36+'Beräkning flera armaturtyper'!S36+'Beräkning flera armaturtyper'!U36+'Beräkning flera armaturtyper'!W36+'Beräkning flera armaturtyper'!Y36+'Beräkning flera armaturtyper'!AA36+'Beräkning flera armaturtyper'!AC36+'Beräkning flera armaturtyper'!AE36+'Beräkning flera armaturtyper'!AG36+'Beräkning flera armaturtyper'!AI36+'Beräkning flera armaturtyper'!AK36+'Beräkning flera armaturtyper'!AM36+'Beräkning flera armaturtyper'!AO36</f>
        <v>0</v>
      </c>
      <c r="D32" s="234">
        <f>'Beräkning flera armaturtyper'!D36+'Beräkning flera armaturtyper'!F36+'Beräkning flera armaturtyper'!H36+'Beräkning flera armaturtyper'!J36+'Beräkning flera armaturtyper'!L36+'Beräkning flera armaturtyper'!N36+'Beräkning flera armaturtyper'!P36+'Beräkning flera armaturtyper'!R36+'Beräkning flera armaturtyper'!T36+'Beräkning flera armaturtyper'!V36+'Beräkning flera armaturtyper'!X36+'Beräkning flera armaturtyper'!Z36+'Beräkning flera armaturtyper'!AB36+'Beräkning flera armaturtyper'!AD36+'Beräkning flera armaturtyper'!AF36+'Beräkning flera armaturtyper'!AH36+'Beräkning flera armaturtyper'!AJ36+'Beräkning flera armaturtyper'!AL36+'Beräkning flera armaturtyper'!AN36+'Beräkning flera armaturtyper'!AP36</f>
        <v>0</v>
      </c>
      <c r="E32" s="171" t="e">
        <f>E23+(E30/(E26*2))</f>
        <v>#DIV/0!</v>
      </c>
      <c r="F32" s="171" t="e">
        <f>F23+(F30/(F26*2))</f>
        <v>#DIV/0!</v>
      </c>
      <c r="H32" s="75"/>
    </row>
    <row r="33" spans="1:8" ht="19.5" customHeight="1">
      <c r="A33" s="346"/>
      <c r="B33" s="218" t="s">
        <v>153</v>
      </c>
      <c r="C33" s="170">
        <f>$C$32-C32</f>
        <v>0</v>
      </c>
      <c r="D33" s="234">
        <f>$C$32-D32</f>
        <v>0</v>
      </c>
      <c r="E33" s="171" t="e">
        <f>$C$32-E32</f>
        <v>#DIV/0!</v>
      </c>
      <c r="F33" s="171" t="e">
        <f>$C$32-F32</f>
        <v>#DIV/0!</v>
      </c>
      <c r="H33" s="75"/>
    </row>
    <row r="34" spans="1:8" ht="19.5" customHeight="1">
      <c r="A34" s="346"/>
      <c r="B34" s="233" t="s">
        <v>154</v>
      </c>
      <c r="C34" s="172">
        <v>0</v>
      </c>
      <c r="D34" s="294" t="e">
        <f>(C32-D32)/C32</f>
        <v>#DIV/0!</v>
      </c>
      <c r="E34" s="173" t="e">
        <f>($C$32-E32)/$C$32</f>
        <v>#DIV/0!</v>
      </c>
      <c r="F34" s="173" t="e">
        <f>($C$32-F32)/$C$32</f>
        <v>#DIV/0!</v>
      </c>
    </row>
    <row r="35" spans="1:8" ht="25" customHeight="1">
      <c r="A35" s="347" t="s">
        <v>44</v>
      </c>
      <c r="B35" s="326" t="s">
        <v>156</v>
      </c>
      <c r="C35" s="326"/>
      <c r="D35" s="326"/>
      <c r="E35" s="326"/>
      <c r="F35" s="326"/>
    </row>
    <row r="36" spans="1:8" ht="22.5" customHeight="1">
      <c r="A36" s="347"/>
      <c r="B36" s="233" t="s">
        <v>220</v>
      </c>
      <c r="C36" s="236"/>
      <c r="D36" s="236">
        <f>'Beräkning flera armaturtyper'!A49</f>
        <v>0</v>
      </c>
      <c r="E36" s="174">
        <v>755</v>
      </c>
      <c r="F36" s="174">
        <v>200</v>
      </c>
      <c r="H36" s="75"/>
    </row>
    <row r="37" spans="1:8" ht="22.5" customHeight="1">
      <c r="A37" s="347"/>
      <c r="B37" s="218" t="s">
        <v>221</v>
      </c>
      <c r="C37" s="240"/>
      <c r="D37" s="236">
        <f>'Beräkning flera armaturtyper'!A50</f>
        <v>0</v>
      </c>
      <c r="E37" s="162">
        <v>300</v>
      </c>
      <c r="F37" s="162">
        <v>450</v>
      </c>
      <c r="H37" s="75"/>
    </row>
    <row r="38" spans="1:8" ht="19.5" customHeight="1">
      <c r="A38" s="348" t="s">
        <v>50</v>
      </c>
      <c r="B38" s="349" t="s">
        <v>159</v>
      </c>
      <c r="C38" s="349"/>
      <c r="D38" s="349"/>
      <c r="E38" s="295"/>
      <c r="F38" s="295"/>
    </row>
    <row r="39" spans="1:8" ht="19.5" customHeight="1">
      <c r="A39" s="348"/>
      <c r="B39" s="218" t="s">
        <v>163</v>
      </c>
      <c r="C39" s="229">
        <v>0</v>
      </c>
      <c r="D39" s="234">
        <f>D36+D37</f>
        <v>0</v>
      </c>
      <c r="E39" s="162" t="e">
        <f>((E37+E36+#REF!)*E7)-#REF!</f>
        <v>#REF!</v>
      </c>
      <c r="F39" s="162" t="e">
        <f>((F37+F36+#REF!)*F7)-#REF!</f>
        <v>#REF!</v>
      </c>
      <c r="H39" s="75"/>
    </row>
    <row r="40" spans="1:8" ht="19.5" customHeight="1">
      <c r="A40" s="348"/>
      <c r="B40" s="233" t="s">
        <v>164</v>
      </c>
      <c r="C40" s="242" t="s">
        <v>54</v>
      </c>
      <c r="D40" s="243" t="e">
        <f>D39/D33</f>
        <v>#DIV/0!</v>
      </c>
      <c r="E40" s="175" t="e">
        <f>E39/E33</f>
        <v>#REF!</v>
      </c>
      <c r="F40" s="175" t="e">
        <f>F39/F33</f>
        <v>#REF!</v>
      </c>
    </row>
    <row r="41" spans="1:8" ht="19.5" customHeight="1">
      <c r="A41" s="348"/>
      <c r="B41" s="218" t="s">
        <v>165</v>
      </c>
      <c r="C41" s="244" t="s">
        <v>54</v>
      </c>
      <c r="D41" s="245">
        <f>(D22*300/1000/1000)</f>
        <v>0</v>
      </c>
      <c r="E41" s="176">
        <f>(E22/2000)</f>
        <v>0</v>
      </c>
      <c r="F41" s="176">
        <f>(F22/2000)</f>
        <v>0</v>
      </c>
      <c r="G41" s="216" t="s">
        <v>105</v>
      </c>
    </row>
    <row r="42" spans="1:8" ht="15">
      <c r="A42" s="348"/>
      <c r="B42" s="233" t="s">
        <v>166</v>
      </c>
      <c r="C42" s="177" t="s">
        <v>54</v>
      </c>
      <c r="D42" s="314" t="e">
        <f ca="1">TODAY()+(D40*365)</f>
        <v>#DIV/0!</v>
      </c>
      <c r="E42" s="178" t="e">
        <f ca="1">TODAY()+(E40*365)</f>
        <v>#REF!</v>
      </c>
      <c r="F42" s="179" t="e">
        <f ca="1">TODAY()+(F40*365)</f>
        <v>#REF!</v>
      </c>
    </row>
    <row r="45" spans="1:8">
      <c r="A45" t="s">
        <v>56</v>
      </c>
    </row>
    <row r="46" spans="1:8">
      <c r="A46" t="s">
        <v>46</v>
      </c>
      <c r="C46" s="92">
        <f>C32</f>
        <v>0</v>
      </c>
      <c r="D46" s="92">
        <f>D32</f>
        <v>0</v>
      </c>
      <c r="E46" s="92" t="e">
        <f>E32</f>
        <v>#DIV/0!</v>
      </c>
      <c r="F46" s="92" t="e">
        <f>F32</f>
        <v>#DIV/0!</v>
      </c>
    </row>
    <row r="47" spans="1:8">
      <c r="A47" t="s">
        <v>47</v>
      </c>
      <c r="B47" s="78"/>
      <c r="C47" s="78">
        <f>-C32</f>
        <v>0</v>
      </c>
      <c r="D47" s="78">
        <f>-D39</f>
        <v>0</v>
      </c>
      <c r="E47" s="78" t="e">
        <f>-E39</f>
        <v>#REF!</v>
      </c>
      <c r="F47" s="91" t="e">
        <f>-F39</f>
        <v>#REF!</v>
      </c>
    </row>
    <row r="48" spans="1:8">
      <c r="B48" s="76"/>
      <c r="C48" s="76">
        <f>C33</f>
        <v>0</v>
      </c>
      <c r="D48" s="76">
        <f>D33</f>
        <v>0</v>
      </c>
      <c r="E48" s="76" t="e">
        <f>E33</f>
        <v>#DIV/0!</v>
      </c>
      <c r="F48" s="76" t="e">
        <f>F33</f>
        <v>#DIV/0!</v>
      </c>
    </row>
    <row r="49" spans="1:6" ht="13">
      <c r="A49" s="80" t="s">
        <v>45</v>
      </c>
    </row>
    <row r="50" spans="1:6">
      <c r="A50">
        <v>1</v>
      </c>
      <c r="B50" s="77"/>
      <c r="C50" s="77">
        <f>C6</f>
        <v>0</v>
      </c>
      <c r="D50" s="77">
        <f>D6</f>
        <v>0</v>
      </c>
      <c r="E50" s="77" t="str">
        <f>E6</f>
        <v>19W Rax (on/off)</v>
      </c>
      <c r="F50" s="90" t="str">
        <f>F6</f>
        <v>Løsning 2</v>
      </c>
    </row>
    <row r="51" spans="1:6">
      <c r="A51">
        <v>2</v>
      </c>
      <c r="C51" s="79">
        <v>0</v>
      </c>
      <c r="D51" s="79">
        <f>D47+D$48</f>
        <v>0</v>
      </c>
      <c r="E51" s="79" t="e">
        <f>E47+E$48</f>
        <v>#REF!</v>
      </c>
      <c r="F51" s="79" t="e">
        <f>F47+F$48</f>
        <v>#REF!</v>
      </c>
    </row>
    <row r="52" spans="1:6">
      <c r="A52">
        <v>3</v>
      </c>
      <c r="C52" s="76">
        <f t="shared" ref="C52:C60" si="0">C51-B$48</f>
        <v>0</v>
      </c>
      <c r="D52" s="76">
        <f t="shared" ref="D52:F60" si="1">D51+D$48</f>
        <v>0</v>
      </c>
      <c r="E52" s="76" t="e">
        <f t="shared" si="1"/>
        <v>#REF!</v>
      </c>
      <c r="F52" s="76" t="e">
        <f t="shared" si="1"/>
        <v>#REF!</v>
      </c>
    </row>
    <row r="53" spans="1:6">
      <c r="A53">
        <v>4</v>
      </c>
      <c r="C53" s="76">
        <f t="shared" si="0"/>
        <v>0</v>
      </c>
      <c r="D53" s="76">
        <f t="shared" si="1"/>
        <v>0</v>
      </c>
      <c r="E53" s="76" t="e">
        <f t="shared" si="1"/>
        <v>#REF!</v>
      </c>
      <c r="F53" s="76" t="e">
        <f t="shared" si="1"/>
        <v>#REF!</v>
      </c>
    </row>
    <row r="54" spans="1:6">
      <c r="A54">
        <v>5</v>
      </c>
      <c r="C54" s="76">
        <f t="shared" si="0"/>
        <v>0</v>
      </c>
      <c r="D54" s="76">
        <f t="shared" si="1"/>
        <v>0</v>
      </c>
      <c r="E54" s="76" t="e">
        <f t="shared" si="1"/>
        <v>#REF!</v>
      </c>
      <c r="F54" s="76" t="e">
        <f t="shared" si="1"/>
        <v>#REF!</v>
      </c>
    </row>
    <row r="55" spans="1:6">
      <c r="A55">
        <v>6</v>
      </c>
      <c r="C55" s="76">
        <f t="shared" si="0"/>
        <v>0</v>
      </c>
      <c r="D55" s="76">
        <f t="shared" si="1"/>
        <v>0</v>
      </c>
      <c r="E55" s="76" t="e">
        <f t="shared" si="1"/>
        <v>#REF!</v>
      </c>
      <c r="F55" s="76" t="e">
        <f t="shared" si="1"/>
        <v>#REF!</v>
      </c>
    </row>
    <row r="56" spans="1:6">
      <c r="A56">
        <v>7</v>
      </c>
      <c r="C56" s="76">
        <f t="shared" si="0"/>
        <v>0</v>
      </c>
      <c r="D56" s="76">
        <f t="shared" si="1"/>
        <v>0</v>
      </c>
      <c r="E56" s="76" t="e">
        <f t="shared" si="1"/>
        <v>#REF!</v>
      </c>
      <c r="F56" s="76" t="e">
        <f t="shared" si="1"/>
        <v>#REF!</v>
      </c>
    </row>
    <row r="57" spans="1:6">
      <c r="A57">
        <v>8</v>
      </c>
      <c r="C57" s="76">
        <f t="shared" si="0"/>
        <v>0</v>
      </c>
      <c r="D57" s="76">
        <f t="shared" si="1"/>
        <v>0</v>
      </c>
      <c r="E57" s="76" t="e">
        <f t="shared" si="1"/>
        <v>#REF!</v>
      </c>
      <c r="F57" s="76" t="e">
        <f t="shared" si="1"/>
        <v>#REF!</v>
      </c>
    </row>
    <row r="58" spans="1:6">
      <c r="A58">
        <v>9</v>
      </c>
      <c r="C58" s="76">
        <f t="shared" si="0"/>
        <v>0</v>
      </c>
      <c r="D58" s="76">
        <f t="shared" si="1"/>
        <v>0</v>
      </c>
      <c r="E58" s="76" t="e">
        <f t="shared" si="1"/>
        <v>#REF!</v>
      </c>
      <c r="F58" s="76" t="e">
        <f t="shared" si="1"/>
        <v>#REF!</v>
      </c>
    </row>
    <row r="59" spans="1:6">
      <c r="A59">
        <v>10</v>
      </c>
      <c r="C59" s="76">
        <f t="shared" si="0"/>
        <v>0</v>
      </c>
      <c r="D59" s="76">
        <f t="shared" si="1"/>
        <v>0</v>
      </c>
      <c r="E59" s="76" t="e">
        <f t="shared" si="1"/>
        <v>#REF!</v>
      </c>
      <c r="F59" s="76" t="e">
        <f t="shared" si="1"/>
        <v>#REF!</v>
      </c>
    </row>
    <row r="60" spans="1:6">
      <c r="C60" s="76">
        <f t="shared" si="0"/>
        <v>0</v>
      </c>
      <c r="D60" s="76">
        <f t="shared" si="1"/>
        <v>0</v>
      </c>
      <c r="E60" s="76" t="e">
        <f t="shared" si="1"/>
        <v>#REF!</v>
      </c>
      <c r="F60" s="76" t="e">
        <f t="shared" si="1"/>
        <v>#REF!</v>
      </c>
    </row>
  </sheetData>
  <sheetProtection selectLockedCells="1"/>
  <mergeCells count="14">
    <mergeCell ref="A31:A34"/>
    <mergeCell ref="A35:A37"/>
    <mergeCell ref="B35:F35"/>
    <mergeCell ref="A38:A42"/>
    <mergeCell ref="B38:D38"/>
    <mergeCell ref="A5:B6"/>
    <mergeCell ref="B2:G2"/>
    <mergeCell ref="B3:G3"/>
    <mergeCell ref="A25:A30"/>
    <mergeCell ref="B25:F25"/>
    <mergeCell ref="A7:A18"/>
    <mergeCell ref="A19:A24"/>
    <mergeCell ref="C7:D18"/>
    <mergeCell ref="B19:D19"/>
  </mergeCells>
  <conditionalFormatting sqref="B7:B18">
    <cfRule type="expression" dxfId="28" priority="17">
      <formula>MOD(ROW(),2)=0</formula>
    </cfRule>
  </conditionalFormatting>
  <conditionalFormatting sqref="B20:B37">
    <cfRule type="expression" dxfId="27" priority="4">
      <formula>MOD(ROW(),2)=0</formula>
    </cfRule>
  </conditionalFormatting>
  <conditionalFormatting sqref="B39:B42">
    <cfRule type="expression" dxfId="26" priority="1">
      <formula>MOD(ROW(),2)=0</formula>
    </cfRule>
  </conditionalFormatting>
  <conditionalFormatting sqref="C7">
    <cfRule type="expression" dxfId="25" priority="116">
      <formula>MOD(ROW(),2)=0</formula>
    </cfRule>
  </conditionalFormatting>
  <conditionalFormatting sqref="C21:C22">
    <cfRule type="expression" dxfId="24" priority="124">
      <formula>MOD(ROW(),2)=0</formula>
    </cfRule>
  </conditionalFormatting>
  <conditionalFormatting sqref="C20:D20">
    <cfRule type="expression" dxfId="23" priority="75">
      <formula>MOD(ROW(),2)=0</formula>
    </cfRule>
  </conditionalFormatting>
  <conditionalFormatting sqref="C23:E24">
    <cfRule type="expression" dxfId="22" priority="81">
      <formula>MOD(ROW(),2)=0</formula>
    </cfRule>
  </conditionalFormatting>
  <conditionalFormatting sqref="C26:F28">
    <cfRule type="expression" dxfId="21" priority="48">
      <formula>MOD(ROW(),2)=0</formula>
    </cfRule>
  </conditionalFormatting>
  <conditionalFormatting sqref="C29:F30">
    <cfRule type="expression" dxfId="20" priority="58">
      <formula>MOD(ROW(),2)=0</formula>
    </cfRule>
  </conditionalFormatting>
  <conditionalFormatting sqref="C32:F33">
    <cfRule type="expression" dxfId="19" priority="61">
      <formula>MOD(ROW(),2)=0</formula>
    </cfRule>
  </conditionalFormatting>
  <conditionalFormatting sqref="C34:F34">
    <cfRule type="expression" dxfId="18" priority="68">
      <formula>MOD(ROW(),2)=0</formula>
    </cfRule>
  </conditionalFormatting>
  <conditionalFormatting sqref="C36:F37">
    <cfRule type="expression" dxfId="17" priority="39">
      <formula>MOD(ROW(),2)=0</formula>
    </cfRule>
  </conditionalFormatting>
  <conditionalFormatting sqref="C39:F41">
    <cfRule type="expression" dxfId="16" priority="22">
      <formula>MOD(ROW(),2)=0</formula>
    </cfRule>
  </conditionalFormatting>
  <conditionalFormatting sqref="D21">
    <cfRule type="expression" dxfId="15" priority="51">
      <formula>MOD(ROW(),2)=0</formula>
    </cfRule>
  </conditionalFormatting>
  <conditionalFormatting sqref="D22:E22">
    <cfRule type="expression" dxfId="14" priority="121">
      <formula>MOD(ROW(),2)=0</formula>
    </cfRule>
  </conditionalFormatting>
  <conditionalFormatting sqref="E20:E21">
    <cfRule type="expression" dxfId="13" priority="56">
      <formula>MOD(ROW(),2)=0</formula>
    </cfRule>
  </conditionalFormatting>
  <conditionalFormatting sqref="E7:F18">
    <cfRule type="expression" dxfId="12" priority="74">
      <formula>MOD(ROW(),2)=0</formula>
    </cfRule>
  </conditionalFormatting>
  <conditionalFormatting sqref="F20:F24">
    <cfRule type="expression" dxfId="11" priority="55">
      <formula>MOD(ROW(),2)=0</formula>
    </cfRule>
  </conditionalFormatting>
  <printOptions horizontalCentered="1"/>
  <pageMargins left="0.25" right="0.25" top="0.75" bottom="0.75" header="0.3" footer="0.3"/>
  <pageSetup paperSize="9" scale="5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3"/>
  <sheetViews>
    <sheetView workbookViewId="0">
      <selection activeCell="C33" sqref="C33"/>
    </sheetView>
  </sheetViews>
  <sheetFormatPr defaultColWidth="8.81640625" defaultRowHeight="15"/>
  <cols>
    <col min="1" max="1" width="8.81640625" style="106"/>
    <col min="2" max="2" width="14.1796875" style="106" customWidth="1"/>
    <col min="3" max="3" width="27.1796875" style="106" customWidth="1"/>
    <col min="4" max="7" width="8.81640625" style="106"/>
    <col min="8" max="8" width="8.81640625" style="107"/>
    <col min="9" max="16384" width="8.81640625" style="106"/>
  </cols>
  <sheetData>
    <row r="1" spans="1:8">
      <c r="A1" s="352" t="s">
        <v>90</v>
      </c>
      <c r="B1" s="351" t="s">
        <v>87</v>
      </c>
      <c r="C1" s="114" t="s">
        <v>80</v>
      </c>
      <c r="D1" s="115" t="s">
        <v>79</v>
      </c>
      <c r="E1" s="115" t="s">
        <v>78</v>
      </c>
      <c r="F1" s="115" t="s">
        <v>77</v>
      </c>
      <c r="G1" s="115" t="s">
        <v>76</v>
      </c>
      <c r="H1" s="121" t="s">
        <v>75</v>
      </c>
    </row>
    <row r="2" spans="1:8">
      <c r="A2" s="352"/>
      <c r="B2" s="351"/>
      <c r="C2" s="115"/>
      <c r="D2" s="115"/>
      <c r="E2" s="115"/>
      <c r="F2" s="115"/>
      <c r="G2" s="115"/>
      <c r="H2" s="121"/>
    </row>
    <row r="3" spans="1:8">
      <c r="A3" s="352"/>
      <c r="B3" s="351"/>
      <c r="C3" s="116">
        <v>90</v>
      </c>
      <c r="D3" s="115">
        <v>0.9</v>
      </c>
      <c r="E3" s="117">
        <v>1</v>
      </c>
      <c r="F3" s="115">
        <v>0.96</v>
      </c>
      <c r="G3" s="115">
        <v>0.98</v>
      </c>
      <c r="H3" s="122">
        <f>D3*E3*F3*G3</f>
        <v>0.84672000000000003</v>
      </c>
    </row>
    <row r="4" spans="1:8">
      <c r="A4" s="352"/>
      <c r="B4" s="351"/>
      <c r="C4" s="116">
        <v>80</v>
      </c>
      <c r="D4" s="115">
        <v>0.8</v>
      </c>
      <c r="E4" s="115">
        <v>0.99</v>
      </c>
      <c r="F4" s="115">
        <v>0.96</v>
      </c>
      <c r="G4" s="115">
        <v>0.98</v>
      </c>
      <c r="H4" s="122">
        <f>D4*E4*F4*G4</f>
        <v>0.74511359999999993</v>
      </c>
    </row>
    <row r="5" spans="1:8">
      <c r="A5" s="352"/>
      <c r="B5" s="351"/>
      <c r="C5" s="116">
        <v>70</v>
      </c>
      <c r="D5" s="115">
        <v>0.7</v>
      </c>
      <c r="E5" s="115">
        <v>0.99</v>
      </c>
      <c r="F5" s="115">
        <v>0.96</v>
      </c>
      <c r="G5" s="115">
        <v>0.98</v>
      </c>
      <c r="H5" s="122">
        <f>D5*E5*F5*G5</f>
        <v>0.65197439999999984</v>
      </c>
    </row>
    <row r="7" spans="1:8">
      <c r="A7" s="353" t="s">
        <v>90</v>
      </c>
      <c r="B7" s="356" t="s">
        <v>86</v>
      </c>
      <c r="C7" s="111" t="s">
        <v>80</v>
      </c>
      <c r="D7" s="112" t="s">
        <v>79</v>
      </c>
      <c r="E7" s="112" t="s">
        <v>78</v>
      </c>
      <c r="F7" s="112" t="s">
        <v>77</v>
      </c>
      <c r="G7" s="112" t="s">
        <v>76</v>
      </c>
      <c r="H7" s="123" t="s">
        <v>75</v>
      </c>
    </row>
    <row r="8" spans="1:8">
      <c r="A8" s="353"/>
      <c r="B8" s="356"/>
      <c r="C8" s="112"/>
      <c r="D8" s="112"/>
      <c r="E8" s="112"/>
      <c r="F8" s="112"/>
      <c r="G8" s="112"/>
      <c r="H8" s="123"/>
    </row>
    <row r="9" spans="1:8">
      <c r="A9" s="353"/>
      <c r="B9" s="356"/>
      <c r="C9" s="113">
        <v>90</v>
      </c>
      <c r="D9" s="112">
        <v>0.9</v>
      </c>
      <c r="E9" s="112">
        <v>1</v>
      </c>
      <c r="F9" s="112">
        <v>0.97</v>
      </c>
      <c r="G9" s="112">
        <v>0.98</v>
      </c>
      <c r="H9" s="124">
        <f>D9*E9*F9*G9</f>
        <v>0.85553999999999997</v>
      </c>
    </row>
    <row r="10" spans="1:8">
      <c r="A10" s="353"/>
      <c r="B10" s="356"/>
      <c r="C10" s="113">
        <v>80</v>
      </c>
      <c r="D10" s="112">
        <v>0.8</v>
      </c>
      <c r="E10" s="112">
        <v>0.99</v>
      </c>
      <c r="F10" s="112">
        <v>0.97</v>
      </c>
      <c r="G10" s="112">
        <v>0.98</v>
      </c>
      <c r="H10" s="124">
        <f>D10*E10*F10*G10</f>
        <v>0.75287519999999997</v>
      </c>
    </row>
    <row r="11" spans="1:8">
      <c r="A11" s="353"/>
      <c r="B11" s="356"/>
      <c r="C11" s="113">
        <v>70</v>
      </c>
      <c r="D11" s="112">
        <v>0.7</v>
      </c>
      <c r="E11" s="112">
        <v>0.99</v>
      </c>
      <c r="F11" s="112">
        <v>0.97</v>
      </c>
      <c r="G11" s="112">
        <v>0.98</v>
      </c>
      <c r="H11" s="124">
        <f>D11*E11*F11*G11</f>
        <v>0.65876579999999996</v>
      </c>
    </row>
    <row r="13" spans="1:8">
      <c r="A13" s="354" t="s">
        <v>90</v>
      </c>
      <c r="B13" s="357" t="s">
        <v>91</v>
      </c>
      <c r="C13" s="108" t="s">
        <v>80</v>
      </c>
      <c r="D13" s="109" t="s">
        <v>79</v>
      </c>
      <c r="E13" s="109" t="s">
        <v>78</v>
      </c>
      <c r="F13" s="109" t="s">
        <v>77</v>
      </c>
      <c r="G13" s="109" t="s">
        <v>76</v>
      </c>
      <c r="H13" s="125" t="s">
        <v>75</v>
      </c>
    </row>
    <row r="14" spans="1:8">
      <c r="A14" s="354"/>
      <c r="B14" s="357"/>
      <c r="C14" s="109"/>
      <c r="D14" s="109"/>
      <c r="E14" s="109"/>
      <c r="F14" s="109"/>
      <c r="G14" s="109"/>
      <c r="H14" s="125"/>
    </row>
    <row r="15" spans="1:8">
      <c r="A15" s="354"/>
      <c r="B15" s="357"/>
      <c r="C15" s="110">
        <v>90</v>
      </c>
      <c r="D15" s="109">
        <v>0.9</v>
      </c>
      <c r="E15" s="109">
        <v>1</v>
      </c>
      <c r="F15" s="109">
        <v>0.88</v>
      </c>
      <c r="G15" s="109">
        <v>0.97</v>
      </c>
      <c r="H15" s="126">
        <f>D15*E15*F15*G15</f>
        <v>0.76824000000000003</v>
      </c>
    </row>
    <row r="16" spans="1:8">
      <c r="A16" s="354"/>
      <c r="B16" s="357"/>
      <c r="C16" s="110">
        <v>80</v>
      </c>
      <c r="D16" s="109">
        <v>0.8</v>
      </c>
      <c r="E16" s="109">
        <v>0.99</v>
      </c>
      <c r="F16" s="109">
        <v>0.88</v>
      </c>
      <c r="G16" s="109">
        <v>0.97</v>
      </c>
      <c r="H16" s="126">
        <f>D16*E16*F16*G16</f>
        <v>0.67605119999999996</v>
      </c>
    </row>
    <row r="17" spans="1:8">
      <c r="A17" s="354"/>
      <c r="B17" s="357"/>
      <c r="C17" s="110">
        <v>70</v>
      </c>
      <c r="D17" s="109">
        <v>0.7</v>
      </c>
      <c r="E17" s="109">
        <v>0.99</v>
      </c>
      <c r="F17" s="109">
        <v>0.88</v>
      </c>
      <c r="G17" s="109">
        <v>0.97</v>
      </c>
      <c r="H17" s="126">
        <f>D17*E17*F17*G17</f>
        <v>0.59154479999999987</v>
      </c>
    </row>
    <row r="19" spans="1:8" ht="15.75" customHeight="1">
      <c r="A19" s="355" t="s">
        <v>90</v>
      </c>
      <c r="B19" s="358" t="s">
        <v>85</v>
      </c>
      <c r="C19" s="133" t="s">
        <v>80</v>
      </c>
      <c r="D19" s="134" t="s">
        <v>79</v>
      </c>
      <c r="E19" s="134" t="s">
        <v>78</v>
      </c>
      <c r="F19" s="134" t="s">
        <v>77</v>
      </c>
      <c r="G19" s="134" t="s">
        <v>76</v>
      </c>
      <c r="H19" s="142" t="s">
        <v>75</v>
      </c>
    </row>
    <row r="20" spans="1:8">
      <c r="A20" s="355"/>
      <c r="B20" s="358"/>
      <c r="C20" s="134"/>
      <c r="D20" s="134"/>
      <c r="E20" s="134"/>
      <c r="F20" s="134"/>
      <c r="G20" s="134"/>
      <c r="H20" s="142"/>
    </row>
    <row r="21" spans="1:8">
      <c r="A21" s="355"/>
      <c r="B21" s="358"/>
      <c r="C21" s="135">
        <v>90</v>
      </c>
      <c r="D21" s="134">
        <v>0.9</v>
      </c>
      <c r="E21" s="134">
        <v>1</v>
      </c>
      <c r="F21" s="134">
        <v>0.94</v>
      </c>
      <c r="G21" s="134">
        <v>0.97</v>
      </c>
      <c r="H21" s="143">
        <f>D21*E21*F21*G21</f>
        <v>0.82061999999999991</v>
      </c>
    </row>
    <row r="22" spans="1:8">
      <c r="A22" s="355"/>
      <c r="B22" s="358"/>
      <c r="C22" s="135">
        <v>80</v>
      </c>
      <c r="D22" s="134">
        <v>0.8</v>
      </c>
      <c r="E22" s="134">
        <v>0.99</v>
      </c>
      <c r="F22" s="134">
        <v>0.94</v>
      </c>
      <c r="G22" s="134">
        <v>0.97</v>
      </c>
      <c r="H22" s="143">
        <f>D22*E22*F22*G22</f>
        <v>0.72214560000000005</v>
      </c>
    </row>
    <row r="23" spans="1:8">
      <c r="A23" s="355"/>
      <c r="B23" s="358"/>
      <c r="C23" s="135">
        <v>70</v>
      </c>
      <c r="D23" s="134">
        <v>0.7</v>
      </c>
      <c r="E23" s="134">
        <v>0.99</v>
      </c>
      <c r="F23" s="134">
        <v>0.94</v>
      </c>
      <c r="G23" s="134">
        <v>0.97</v>
      </c>
      <c r="H23" s="143">
        <f>D23*E23*F23*G23</f>
        <v>0.63187739999999992</v>
      </c>
    </row>
    <row r="25" spans="1:8" ht="15.75" customHeight="1">
      <c r="A25" s="350" t="s">
        <v>90</v>
      </c>
      <c r="B25" s="359" t="s">
        <v>84</v>
      </c>
      <c r="C25" s="130" t="s">
        <v>80</v>
      </c>
      <c r="D25" s="131" t="s">
        <v>79</v>
      </c>
      <c r="E25" s="131" t="s">
        <v>78</v>
      </c>
      <c r="F25" s="131" t="s">
        <v>77</v>
      </c>
      <c r="G25" s="131" t="s">
        <v>76</v>
      </c>
      <c r="H25" s="144" t="s">
        <v>75</v>
      </c>
    </row>
    <row r="26" spans="1:8">
      <c r="A26" s="350"/>
      <c r="B26" s="359"/>
      <c r="C26" s="131"/>
      <c r="D26" s="131"/>
      <c r="E26" s="131"/>
      <c r="F26" s="131"/>
      <c r="G26" s="131"/>
      <c r="H26" s="144"/>
    </row>
    <row r="27" spans="1:8">
      <c r="A27" s="350"/>
      <c r="B27" s="359"/>
      <c r="C27" s="132">
        <v>90</v>
      </c>
      <c r="D27" s="131">
        <v>0.9</v>
      </c>
      <c r="E27" s="131">
        <v>1</v>
      </c>
      <c r="F27" s="131">
        <v>0.95</v>
      </c>
      <c r="G27" s="131">
        <v>0.97</v>
      </c>
      <c r="H27" s="145">
        <f>D27*E27*F27*G27</f>
        <v>0.82934999999999992</v>
      </c>
    </row>
    <row r="28" spans="1:8">
      <c r="A28" s="350"/>
      <c r="B28" s="359"/>
      <c r="C28" s="132">
        <v>80</v>
      </c>
      <c r="D28" s="131">
        <v>0.8</v>
      </c>
      <c r="E28" s="131">
        <v>0.99</v>
      </c>
      <c r="F28" s="131">
        <v>0.95</v>
      </c>
      <c r="G28" s="131">
        <v>0.97</v>
      </c>
      <c r="H28" s="145">
        <f>D28*E28*F28*G28</f>
        <v>0.72982799999999992</v>
      </c>
    </row>
    <row r="29" spans="1:8">
      <c r="A29" s="350"/>
      <c r="B29" s="359"/>
      <c r="C29" s="132">
        <v>70</v>
      </c>
      <c r="D29" s="131">
        <v>0.7</v>
      </c>
      <c r="E29" s="131">
        <v>0.99</v>
      </c>
      <c r="F29" s="131">
        <v>0.95</v>
      </c>
      <c r="G29" s="131">
        <v>0.97</v>
      </c>
      <c r="H29" s="145">
        <f>D29*E29*F29*G29</f>
        <v>0.63859949999999988</v>
      </c>
    </row>
    <row r="31" spans="1:8" ht="15.75" customHeight="1">
      <c r="A31" s="363" t="s">
        <v>90</v>
      </c>
      <c r="B31" s="360" t="s">
        <v>92</v>
      </c>
      <c r="C31" s="127" t="s">
        <v>80</v>
      </c>
      <c r="D31" s="128" t="s">
        <v>79</v>
      </c>
      <c r="E31" s="128" t="s">
        <v>78</v>
      </c>
      <c r="F31" s="128" t="s">
        <v>77</v>
      </c>
      <c r="G31" s="128" t="s">
        <v>76</v>
      </c>
      <c r="H31" s="146" t="s">
        <v>75</v>
      </c>
    </row>
    <row r="32" spans="1:8">
      <c r="A32" s="363"/>
      <c r="B32" s="360"/>
      <c r="C32" s="128"/>
      <c r="D32" s="128"/>
      <c r="E32" s="128"/>
      <c r="F32" s="128"/>
      <c r="G32" s="128"/>
      <c r="H32" s="146"/>
    </row>
    <row r="33" spans="1:8">
      <c r="A33" s="363"/>
      <c r="B33" s="360"/>
      <c r="C33" s="129">
        <v>90</v>
      </c>
      <c r="D33" s="128">
        <v>0.9</v>
      </c>
      <c r="E33" s="128">
        <v>1</v>
      </c>
      <c r="F33" s="128">
        <v>0.84</v>
      </c>
      <c r="G33" s="128">
        <v>0.95</v>
      </c>
      <c r="H33" s="147">
        <f>D33*E33*F33*G33</f>
        <v>0.71819999999999995</v>
      </c>
    </row>
    <row r="34" spans="1:8">
      <c r="A34" s="363"/>
      <c r="B34" s="360"/>
      <c r="C34" s="129">
        <v>80</v>
      </c>
      <c r="D34" s="128">
        <v>0.8</v>
      </c>
      <c r="E34" s="128">
        <v>0.99</v>
      </c>
      <c r="F34" s="128">
        <v>0.84</v>
      </c>
      <c r="G34" s="128">
        <v>0.95</v>
      </c>
      <c r="H34" s="147">
        <f>D34*E34*F34*G34</f>
        <v>0.63201599999999991</v>
      </c>
    </row>
    <row r="35" spans="1:8">
      <c r="A35" s="363"/>
      <c r="B35" s="360"/>
      <c r="C35" s="129">
        <v>70</v>
      </c>
      <c r="D35" s="128">
        <v>0.7</v>
      </c>
      <c r="E35" s="128">
        <v>0.99</v>
      </c>
      <c r="F35" s="128">
        <v>0.84</v>
      </c>
      <c r="G35" s="128">
        <v>0.95</v>
      </c>
      <c r="H35" s="147">
        <f>D35*E35*F35*G35</f>
        <v>0.55301399999999989</v>
      </c>
    </row>
    <row r="37" spans="1:8">
      <c r="A37" s="364" t="s">
        <v>90</v>
      </c>
      <c r="B37" s="367" t="s">
        <v>82</v>
      </c>
      <c r="C37" s="136" t="s">
        <v>83</v>
      </c>
      <c r="D37" s="137" t="s">
        <v>79</v>
      </c>
      <c r="E37" s="137" t="s">
        <v>78</v>
      </c>
      <c r="F37" s="137" t="s">
        <v>77</v>
      </c>
      <c r="G37" s="137" t="s">
        <v>76</v>
      </c>
      <c r="H37" s="148" t="s">
        <v>75</v>
      </c>
    </row>
    <row r="38" spans="1:8">
      <c r="A38" s="364"/>
      <c r="B38" s="367"/>
      <c r="C38" s="137"/>
      <c r="D38" s="137"/>
      <c r="E38" s="137"/>
      <c r="F38" s="137"/>
      <c r="G38" s="137"/>
      <c r="H38" s="148"/>
    </row>
    <row r="39" spans="1:8">
      <c r="A39" s="364"/>
      <c r="B39" s="367"/>
      <c r="C39" s="138">
        <v>90</v>
      </c>
      <c r="D39" s="137">
        <v>0.9</v>
      </c>
      <c r="E39" s="137">
        <v>1</v>
      </c>
      <c r="F39" s="137">
        <v>0.86</v>
      </c>
      <c r="G39" s="137">
        <v>0.97</v>
      </c>
      <c r="H39" s="149">
        <f>D39*E39*F39*G39</f>
        <v>0.75078</v>
      </c>
    </row>
    <row r="40" spans="1:8">
      <c r="A40" s="364"/>
      <c r="B40" s="367"/>
      <c r="C40" s="138">
        <v>80</v>
      </c>
      <c r="D40" s="137">
        <v>0.8</v>
      </c>
      <c r="E40" s="137">
        <v>0.99</v>
      </c>
      <c r="F40" s="137">
        <v>0.86</v>
      </c>
      <c r="G40" s="137">
        <v>0.97</v>
      </c>
      <c r="H40" s="149">
        <f>D40*E40*F40*G40</f>
        <v>0.66068640000000001</v>
      </c>
    </row>
    <row r="41" spans="1:8">
      <c r="A41" s="364"/>
      <c r="B41" s="367"/>
      <c r="C41" s="138">
        <v>70</v>
      </c>
      <c r="D41" s="137">
        <v>0.7</v>
      </c>
      <c r="E41" s="137">
        <v>0.99</v>
      </c>
      <c r="F41" s="137">
        <v>0.86</v>
      </c>
      <c r="G41" s="137">
        <v>0.97</v>
      </c>
      <c r="H41" s="149">
        <f>D41*E41*F41*G41</f>
        <v>0.57810059999999996</v>
      </c>
    </row>
    <row r="43" spans="1:8">
      <c r="A43" s="365" t="s">
        <v>90</v>
      </c>
      <c r="B43" s="361" t="s">
        <v>81</v>
      </c>
      <c r="C43" s="139" t="s">
        <v>80</v>
      </c>
      <c r="D43" s="140" t="s">
        <v>79</v>
      </c>
      <c r="E43" s="140" t="s">
        <v>78</v>
      </c>
      <c r="F43" s="140" t="s">
        <v>77</v>
      </c>
      <c r="G43" s="140" t="s">
        <v>76</v>
      </c>
      <c r="H43" s="150" t="s">
        <v>75</v>
      </c>
    </row>
    <row r="44" spans="1:8">
      <c r="A44" s="365"/>
      <c r="B44" s="361"/>
      <c r="C44" s="140"/>
      <c r="D44" s="140"/>
      <c r="E44" s="140"/>
      <c r="F44" s="140"/>
      <c r="G44" s="140"/>
      <c r="H44" s="150"/>
    </row>
    <row r="45" spans="1:8">
      <c r="A45" s="365"/>
      <c r="B45" s="361"/>
      <c r="C45" s="141">
        <v>90</v>
      </c>
      <c r="D45" s="140">
        <v>0.9</v>
      </c>
      <c r="E45" s="140">
        <v>1</v>
      </c>
      <c r="F45" s="140">
        <v>0.88</v>
      </c>
      <c r="G45" s="140">
        <v>0.97</v>
      </c>
      <c r="H45" s="151">
        <f>D45*E45*F45*G45</f>
        <v>0.76824000000000003</v>
      </c>
    </row>
    <row r="46" spans="1:8">
      <c r="A46" s="365"/>
      <c r="B46" s="361"/>
      <c r="C46" s="141">
        <v>80</v>
      </c>
      <c r="D46" s="140">
        <v>0.8</v>
      </c>
      <c r="E46" s="140">
        <v>0.99</v>
      </c>
      <c r="F46" s="140">
        <v>0.88</v>
      </c>
      <c r="G46" s="140">
        <v>0.97</v>
      </c>
      <c r="H46" s="151">
        <f>D46*E46*F46*G46</f>
        <v>0.67605119999999996</v>
      </c>
    </row>
    <row r="47" spans="1:8">
      <c r="A47" s="365"/>
      <c r="B47" s="361"/>
      <c r="C47" s="141">
        <v>70</v>
      </c>
      <c r="D47" s="140">
        <v>0.7</v>
      </c>
      <c r="E47" s="140">
        <v>0.99</v>
      </c>
      <c r="F47" s="140">
        <v>0.88</v>
      </c>
      <c r="G47" s="140">
        <v>0.97</v>
      </c>
      <c r="H47" s="151">
        <f>D47*E47*F47*G47</f>
        <v>0.59154479999999987</v>
      </c>
    </row>
    <row r="49" spans="1:8">
      <c r="A49" s="366" t="s">
        <v>90</v>
      </c>
      <c r="B49" s="362" t="s">
        <v>93</v>
      </c>
      <c r="C49" s="118" t="s">
        <v>80</v>
      </c>
      <c r="D49" s="119" t="s">
        <v>79</v>
      </c>
      <c r="E49" s="119" t="s">
        <v>78</v>
      </c>
      <c r="F49" s="119" t="s">
        <v>77</v>
      </c>
      <c r="G49" s="119" t="s">
        <v>76</v>
      </c>
      <c r="H49" s="152" t="s">
        <v>75</v>
      </c>
    </row>
    <row r="50" spans="1:8">
      <c r="A50" s="366"/>
      <c r="B50" s="362"/>
      <c r="C50" s="119"/>
      <c r="D50" s="119"/>
      <c r="E50" s="119"/>
      <c r="F50" s="119"/>
      <c r="G50" s="119"/>
      <c r="H50" s="152"/>
    </row>
    <row r="51" spans="1:8">
      <c r="A51" s="366"/>
      <c r="B51" s="362"/>
      <c r="C51" s="120">
        <v>90</v>
      </c>
      <c r="D51" s="119">
        <v>0.9</v>
      </c>
      <c r="E51" s="119">
        <v>1</v>
      </c>
      <c r="F51" s="119">
        <v>0.72</v>
      </c>
      <c r="G51" s="119">
        <v>0.93</v>
      </c>
      <c r="H51" s="153">
        <f>D51*E51*F51*G51</f>
        <v>0.60264000000000006</v>
      </c>
    </row>
    <row r="52" spans="1:8">
      <c r="A52" s="366"/>
      <c r="B52" s="362"/>
      <c r="C52" s="120">
        <v>80</v>
      </c>
      <c r="D52" s="119">
        <v>0.8</v>
      </c>
      <c r="E52" s="119">
        <v>0.99</v>
      </c>
      <c r="F52" s="119">
        <v>0.72</v>
      </c>
      <c r="G52" s="119">
        <v>0.93</v>
      </c>
      <c r="H52" s="153">
        <f>D52*E52*F52*G52</f>
        <v>0.53032319999999999</v>
      </c>
    </row>
    <row r="53" spans="1:8">
      <c r="A53" s="366"/>
      <c r="B53" s="362"/>
      <c r="C53" s="120">
        <v>70</v>
      </c>
      <c r="D53" s="119">
        <v>0.7</v>
      </c>
      <c r="E53" s="119">
        <v>0.99</v>
      </c>
      <c r="F53" s="119">
        <v>0.72</v>
      </c>
      <c r="G53" s="119">
        <v>0.93</v>
      </c>
      <c r="H53" s="153">
        <f>D53*E53*F53*G53</f>
        <v>0.46403279999999997</v>
      </c>
    </row>
  </sheetData>
  <mergeCells count="18">
    <mergeCell ref="B31:B35"/>
    <mergeCell ref="B43:B47"/>
    <mergeCell ref="B49:B53"/>
    <mergeCell ref="A31:A35"/>
    <mergeCell ref="A37:A41"/>
    <mergeCell ref="A43:A47"/>
    <mergeCell ref="A49:A53"/>
    <mergeCell ref="B37:B41"/>
    <mergeCell ref="A25:A29"/>
    <mergeCell ref="B1:B5"/>
    <mergeCell ref="A1:A5"/>
    <mergeCell ref="A7:A11"/>
    <mergeCell ref="A13:A17"/>
    <mergeCell ref="A19:A23"/>
    <mergeCell ref="B7:B11"/>
    <mergeCell ref="B13:B17"/>
    <mergeCell ref="B19:B23"/>
    <mergeCell ref="B25:B29"/>
  </mergeCells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  <pageSetUpPr autoPageBreaks="0"/>
  </sheetPr>
  <dimension ref="B1:J54"/>
  <sheetViews>
    <sheetView showGridLines="0" showWhiteSpace="0" view="pageLayout" workbookViewId="0">
      <selection activeCell="D6" sqref="D6"/>
    </sheetView>
  </sheetViews>
  <sheetFormatPr defaultColWidth="8.81640625" defaultRowHeight="12.5"/>
  <cols>
    <col min="1" max="1" width="6.453125" customWidth="1"/>
    <col min="2" max="2" width="10.453125" customWidth="1"/>
    <col min="3" max="3" width="50" bestFit="1" customWidth="1"/>
    <col min="4" max="4" width="19.453125" customWidth="1"/>
    <col min="5" max="6" width="19.453125" hidden="1" customWidth="1"/>
    <col min="7" max="8" width="19.453125" customWidth="1"/>
    <col min="9" max="9" width="3.81640625" customWidth="1"/>
    <col min="10" max="10" width="19.81640625" customWidth="1"/>
    <col min="11" max="15" width="16.453125" customWidth="1"/>
  </cols>
  <sheetData>
    <row r="1" spans="2:8" ht="4.5" customHeight="1"/>
    <row r="2" spans="2:8" ht="31.5" customHeight="1">
      <c r="B2" s="369" t="s">
        <v>71</v>
      </c>
      <c r="C2" s="369"/>
      <c r="D2" s="369"/>
      <c r="E2" s="369"/>
      <c r="F2" s="369"/>
      <c r="G2" s="369"/>
      <c r="H2" s="369"/>
    </row>
    <row r="3" spans="2:8" ht="24" customHeight="1">
      <c r="B3" s="370" t="s">
        <v>62</v>
      </c>
      <c r="C3" s="370"/>
      <c r="D3" s="370"/>
      <c r="E3" s="370"/>
      <c r="F3" s="370"/>
      <c r="G3" s="370"/>
      <c r="H3" s="370"/>
    </row>
    <row r="4" spans="2:8" ht="25.5" customHeight="1">
      <c r="B4" s="65"/>
      <c r="C4" s="65" t="s">
        <v>21</v>
      </c>
      <c r="D4" s="65" t="s">
        <v>51</v>
      </c>
      <c r="E4" s="65" t="s">
        <v>51</v>
      </c>
      <c r="F4" s="65" t="s">
        <v>51</v>
      </c>
      <c r="G4" s="22" t="s">
        <v>63</v>
      </c>
    </row>
    <row r="5" spans="2:8" ht="16.5" customHeight="1">
      <c r="C5" s="39"/>
      <c r="D5" s="93" t="s">
        <v>72</v>
      </c>
      <c r="E5" s="86" t="s">
        <v>52</v>
      </c>
      <c r="F5" s="94" t="s">
        <v>53</v>
      </c>
      <c r="G5" s="88" t="s">
        <v>73</v>
      </c>
    </row>
    <row r="6" spans="2:8" s="8" customFormat="1" ht="19.5" customHeight="1">
      <c r="B6" s="371" t="s">
        <v>42</v>
      </c>
      <c r="C6" s="39" t="s">
        <v>68</v>
      </c>
      <c r="D6" s="82">
        <f>120*293</f>
        <v>35160</v>
      </c>
      <c r="E6" s="82">
        <f>D6</f>
        <v>35160</v>
      </c>
      <c r="F6" s="82">
        <f>E6</f>
        <v>35160</v>
      </c>
      <c r="G6" s="82">
        <f>E6</f>
        <v>35160</v>
      </c>
      <c r="H6"/>
    </row>
    <row r="7" spans="2:8" s="8" customFormat="1" ht="19.5" customHeight="1">
      <c r="B7" s="371"/>
      <c r="C7" s="39" t="s">
        <v>69</v>
      </c>
      <c r="D7" s="72">
        <v>46</v>
      </c>
      <c r="E7" s="72">
        <v>45</v>
      </c>
      <c r="F7" s="72">
        <v>41</v>
      </c>
      <c r="G7" s="72">
        <v>51</v>
      </c>
      <c r="H7"/>
    </row>
    <row r="8" spans="2:8" s="8" customFormat="1" ht="19.5" customHeight="1">
      <c r="B8" s="371"/>
      <c r="C8" s="40" t="s">
        <v>20</v>
      </c>
      <c r="D8" s="71">
        <f t="shared" ref="D8:D10" si="0">E8</f>
        <v>2</v>
      </c>
      <c r="E8" s="71">
        <v>2</v>
      </c>
      <c r="F8" s="82">
        <f t="shared" ref="F8:F14" si="1">E8</f>
        <v>2</v>
      </c>
      <c r="G8" s="71">
        <v>1</v>
      </c>
      <c r="H8"/>
    </row>
    <row r="9" spans="2:8" s="8" customFormat="1" ht="19.5" customHeight="1">
      <c r="B9" s="371"/>
      <c r="C9" s="40" t="s">
        <v>26</v>
      </c>
      <c r="D9" s="73">
        <v>25000</v>
      </c>
      <c r="E9" s="73">
        <v>25000</v>
      </c>
      <c r="F9" s="82">
        <f t="shared" si="1"/>
        <v>25000</v>
      </c>
      <c r="G9" s="73">
        <v>50000</v>
      </c>
      <c r="H9"/>
    </row>
    <row r="10" spans="2:8" s="8" customFormat="1" ht="19.5" customHeight="1">
      <c r="B10" s="371"/>
      <c r="C10" s="40" t="s">
        <v>19</v>
      </c>
      <c r="D10" s="74">
        <f t="shared" si="0"/>
        <v>0.1</v>
      </c>
      <c r="E10" s="74">
        <v>0.1</v>
      </c>
      <c r="F10" s="74">
        <f t="shared" si="1"/>
        <v>0.1</v>
      </c>
      <c r="G10" s="74">
        <v>0</v>
      </c>
      <c r="H10"/>
    </row>
    <row r="11" spans="2:8" s="8" customFormat="1" ht="19.5" customHeight="1">
      <c r="B11" s="371"/>
      <c r="C11" s="40" t="s">
        <v>27</v>
      </c>
      <c r="D11" s="73">
        <v>5286</v>
      </c>
      <c r="E11" s="57">
        <f>D11</f>
        <v>5286</v>
      </c>
      <c r="F11" s="57">
        <f t="shared" si="1"/>
        <v>5286</v>
      </c>
      <c r="G11" s="57">
        <f>D11</f>
        <v>5286</v>
      </c>
      <c r="H11"/>
    </row>
    <row r="12" spans="2:8" s="8" customFormat="1" ht="19.5" customHeight="1">
      <c r="B12" s="371"/>
      <c r="C12" s="40" t="s">
        <v>23</v>
      </c>
      <c r="D12" s="69">
        <v>0.69</v>
      </c>
      <c r="E12" s="61">
        <f>D12</f>
        <v>0.69</v>
      </c>
      <c r="F12" s="61">
        <f t="shared" si="1"/>
        <v>0.69</v>
      </c>
      <c r="G12" s="61">
        <f>E12</f>
        <v>0.69</v>
      </c>
      <c r="H12"/>
    </row>
    <row r="13" spans="2:8" s="8" customFormat="1" ht="19.5" customHeight="1">
      <c r="B13" s="371"/>
      <c r="C13" s="40" t="s">
        <v>24</v>
      </c>
      <c r="D13" s="69">
        <v>15</v>
      </c>
      <c r="E13" s="69">
        <f>D13</f>
        <v>15</v>
      </c>
      <c r="F13" s="69">
        <f t="shared" si="1"/>
        <v>15</v>
      </c>
      <c r="G13" s="69">
        <v>0</v>
      </c>
      <c r="H13"/>
    </row>
    <row r="14" spans="2:8" s="8" customFormat="1" ht="19.5" customHeight="1">
      <c r="B14" s="371"/>
      <c r="C14" s="40" t="s">
        <v>25</v>
      </c>
      <c r="D14" s="69">
        <v>15</v>
      </c>
      <c r="E14" s="69">
        <f>D14</f>
        <v>15</v>
      </c>
      <c r="F14" s="69">
        <f t="shared" si="1"/>
        <v>15</v>
      </c>
      <c r="G14" s="69">
        <v>0</v>
      </c>
      <c r="H14"/>
    </row>
    <row r="15" spans="2:8" s="8" customFormat="1" ht="19.5" customHeight="1">
      <c r="B15" s="341" t="s">
        <v>40</v>
      </c>
      <c r="C15" s="368" t="s">
        <v>18</v>
      </c>
      <c r="D15" s="368"/>
      <c r="E15" s="368"/>
      <c r="F15" s="368"/>
      <c r="G15" s="368"/>
      <c r="H15"/>
    </row>
    <row r="16" spans="2:8" s="8" customFormat="1" ht="19.5" customHeight="1">
      <c r="B16" s="341"/>
      <c r="C16" s="40" t="s">
        <v>39</v>
      </c>
      <c r="D16" s="101">
        <f>(((D7*D8*D10)+(D7*D8))*D6)/1000</f>
        <v>3558.192</v>
      </c>
      <c r="E16" s="101">
        <f>(((E7*E8*E10)+(E7*E8))*E6)/1000</f>
        <v>3480.84</v>
      </c>
      <c r="F16" s="101">
        <f>(((F7*F8*F10)+(F7*F8))*F6)/1000</f>
        <v>3171.4319999999998</v>
      </c>
      <c r="G16" s="101">
        <f>(((G7*G8*G10)+(G7*G8))*G6)/1000</f>
        <v>1793.16</v>
      </c>
      <c r="H16"/>
    </row>
    <row r="17" spans="2:10" s="8" customFormat="1" ht="19.5" customHeight="1">
      <c r="B17" s="341"/>
      <c r="C17" s="40" t="s">
        <v>28</v>
      </c>
      <c r="D17" s="58">
        <f>(D16*D11)</f>
        <v>18808602.912</v>
      </c>
      <c r="E17" s="58">
        <f>(E16*E11)</f>
        <v>18399720.240000002</v>
      </c>
      <c r="F17" s="58">
        <f>(F16*F11)</f>
        <v>16764189.551999999</v>
      </c>
      <c r="G17" s="58">
        <f>(G16*G11)</f>
        <v>9478643.7599999998</v>
      </c>
      <c r="H17"/>
    </row>
    <row r="18" spans="2:10" s="8" customFormat="1" ht="19.5" customHeight="1">
      <c r="B18" s="341"/>
      <c r="C18" s="40" t="s">
        <v>49</v>
      </c>
      <c r="D18" s="58">
        <f>D17-D17</f>
        <v>0</v>
      </c>
      <c r="E18" s="58">
        <f>D17-E17</f>
        <v>408882.67199999839</v>
      </c>
      <c r="F18" s="58">
        <f>D17-F17</f>
        <v>2044413.3600000013</v>
      </c>
      <c r="G18" s="58">
        <f>D17-G17</f>
        <v>9329959.1520000007</v>
      </c>
      <c r="H18"/>
    </row>
    <row r="19" spans="2:10" s="8" customFormat="1" ht="19.5" customHeight="1">
      <c r="B19" s="341"/>
      <c r="C19" s="40" t="s">
        <v>58</v>
      </c>
      <c r="D19" s="61">
        <f>D17*D12</f>
        <v>12977936.00928</v>
      </c>
      <c r="E19" s="61">
        <f>E17*E12</f>
        <v>12695806.965600001</v>
      </c>
      <c r="F19" s="61">
        <f>F17*F12</f>
        <v>11567290.790879998</v>
      </c>
      <c r="G19" s="61">
        <f>G17*G12</f>
        <v>6540264.1943999995</v>
      </c>
      <c r="H19"/>
    </row>
    <row r="20" spans="2:10" s="8" customFormat="1" ht="19.5" customHeight="1">
      <c r="B20" s="341"/>
      <c r="C20" s="40" t="s">
        <v>59</v>
      </c>
      <c r="D20" s="61">
        <v>0</v>
      </c>
      <c r="E20" s="61">
        <f>D19-E19</f>
        <v>282129.04367999919</v>
      </c>
      <c r="F20" s="61">
        <f>D19-F19</f>
        <v>1410645.2184000015</v>
      </c>
      <c r="G20" s="61">
        <f>D19-G19</f>
        <v>6437671.8148800004</v>
      </c>
      <c r="H20"/>
    </row>
    <row r="21" spans="2:10" s="8" customFormat="1" ht="19.5" customHeight="1">
      <c r="B21" s="340" t="s">
        <v>41</v>
      </c>
      <c r="C21" s="368" t="s">
        <v>30</v>
      </c>
      <c r="D21" s="368"/>
      <c r="E21" s="368"/>
      <c r="F21" s="368"/>
      <c r="G21" s="368"/>
      <c r="H21"/>
    </row>
    <row r="22" spans="2:10" ht="19.5" customHeight="1">
      <c r="B22" s="340"/>
      <c r="C22" s="40" t="s">
        <v>48</v>
      </c>
      <c r="D22" s="60">
        <f>D9/D11</f>
        <v>4.7294740824820281</v>
      </c>
      <c r="E22" s="60">
        <f>E9/E11</f>
        <v>4.7294740824820281</v>
      </c>
      <c r="F22" s="60">
        <f>F9/F11</f>
        <v>4.7294740824820281</v>
      </c>
      <c r="G22" s="60">
        <f>G9/G11</f>
        <v>9.4589481649640561</v>
      </c>
    </row>
    <row r="23" spans="2:10" ht="19.5" customHeight="1">
      <c r="B23" s="340"/>
      <c r="C23" s="40" t="s">
        <v>57</v>
      </c>
      <c r="D23" s="61">
        <f>(((D13+D14)*D8)*D6)*(10/D22)</f>
        <v>4460538.2399999993</v>
      </c>
      <c r="E23" s="61">
        <f>(((E13+E14)*E8)*E6)*(10/E22)</f>
        <v>4460538.2399999993</v>
      </c>
      <c r="F23" s="61">
        <f>(((F13+F14)*F8)*F6)*(10/F22)</f>
        <v>4460538.2399999993</v>
      </c>
      <c r="G23" s="61">
        <f>((G13+G14)*G8)*G6</f>
        <v>0</v>
      </c>
    </row>
    <row r="24" spans="2:10" ht="19.5" customHeight="1">
      <c r="B24" s="346" t="s">
        <v>43</v>
      </c>
      <c r="C24" s="368" t="s">
        <v>36</v>
      </c>
      <c r="D24" s="368"/>
      <c r="E24" s="372" t="s">
        <v>65</v>
      </c>
      <c r="F24" s="372"/>
      <c r="G24" s="372"/>
    </row>
    <row r="25" spans="2:10" ht="19.5" customHeight="1">
      <c r="B25" s="346"/>
      <c r="C25" s="40" t="s">
        <v>55</v>
      </c>
      <c r="D25" s="66">
        <f>D19+(D23/(D22*2))</f>
        <v>13449504.1120128</v>
      </c>
      <c r="E25" s="87">
        <f>E19+(E23/(E22*2))</f>
        <v>13167375.068332801</v>
      </c>
      <c r="F25" s="87">
        <f>F19+(F23/(F22*2))</f>
        <v>12038858.893612798</v>
      </c>
      <c r="G25" s="84">
        <f>G19+(G23/(G22))</f>
        <v>6540264.1943999995</v>
      </c>
      <c r="J25" s="75"/>
    </row>
    <row r="26" spans="2:10" ht="19.5" customHeight="1">
      <c r="B26" s="346"/>
      <c r="C26" s="40" t="s">
        <v>38</v>
      </c>
      <c r="D26" s="66">
        <f>$D$25-D25</f>
        <v>0</v>
      </c>
      <c r="E26" s="87">
        <f>$D$25-E25</f>
        <v>282129.04367999919</v>
      </c>
      <c r="F26" s="87">
        <f>$D$25-F25</f>
        <v>1410645.2184000015</v>
      </c>
      <c r="G26" s="84">
        <f>$D$25-G25</f>
        <v>6909239.9176128004</v>
      </c>
      <c r="J26" s="75"/>
    </row>
    <row r="27" spans="2:10" ht="19.5" customHeight="1">
      <c r="B27" s="346"/>
      <c r="C27" s="62" t="s">
        <v>35</v>
      </c>
      <c r="D27" s="67">
        <v>0</v>
      </c>
      <c r="E27" s="64">
        <f>($D$25-E25)/$D$25</f>
        <v>2.0976910474194196E-2</v>
      </c>
      <c r="F27" s="64">
        <f>($D$25-F25)/$D$25</f>
        <v>0.10488455237097138</v>
      </c>
      <c r="G27" s="68">
        <f>($D$25-G25)/$D$25</f>
        <v>0.51371707537095146</v>
      </c>
    </row>
    <row r="28" spans="2:10" ht="22.5" customHeight="1">
      <c r="B28" s="347" t="s">
        <v>44</v>
      </c>
      <c r="C28" s="368" t="s">
        <v>37</v>
      </c>
      <c r="D28" s="368"/>
      <c r="E28" s="368"/>
      <c r="F28" s="368"/>
      <c r="G28" s="368"/>
    </row>
    <row r="29" spans="2:10" ht="22.5" customHeight="1">
      <c r="B29" s="347"/>
      <c r="C29" s="62" t="s">
        <v>32</v>
      </c>
      <c r="D29" s="63">
        <v>0</v>
      </c>
      <c r="E29" s="85">
        <v>0</v>
      </c>
      <c r="F29" s="85">
        <v>0</v>
      </c>
      <c r="G29" s="85">
        <v>605</v>
      </c>
      <c r="J29" s="75"/>
    </row>
    <row r="30" spans="2:10" ht="22.5" customHeight="1">
      <c r="B30" s="347"/>
      <c r="C30" s="40" t="s">
        <v>70</v>
      </c>
      <c r="D30" s="59">
        <v>0</v>
      </c>
      <c r="E30" s="70">
        <v>0</v>
      </c>
      <c r="F30" s="70">
        <v>0</v>
      </c>
      <c r="G30" s="70">
        <f>(110223/120)-G29</f>
        <v>313.52499999999998</v>
      </c>
      <c r="J30" s="75"/>
    </row>
    <row r="31" spans="2:10" ht="22.5" customHeight="1">
      <c r="B31" s="347"/>
      <c r="C31" s="40" t="s">
        <v>66</v>
      </c>
      <c r="D31" s="59">
        <v>0</v>
      </c>
      <c r="E31" s="70">
        <v>0</v>
      </c>
      <c r="F31" s="70">
        <v>0</v>
      </c>
      <c r="G31" s="70">
        <v>0</v>
      </c>
      <c r="J31" s="75"/>
    </row>
    <row r="32" spans="2:10" ht="22.5" customHeight="1">
      <c r="B32" s="347"/>
      <c r="C32" s="40" t="s">
        <v>67</v>
      </c>
      <c r="D32" s="59">
        <v>0</v>
      </c>
      <c r="E32" s="70">
        <v>0</v>
      </c>
      <c r="F32" s="70">
        <v>0</v>
      </c>
      <c r="G32" s="70">
        <v>0</v>
      </c>
      <c r="J32" s="75"/>
    </row>
    <row r="33" spans="2:10" ht="19.5" customHeight="1">
      <c r="B33" s="348" t="s">
        <v>50</v>
      </c>
      <c r="C33" s="368" t="s">
        <v>33</v>
      </c>
      <c r="D33" s="368"/>
      <c r="E33" s="368"/>
      <c r="F33" s="368"/>
      <c r="G33" s="368"/>
    </row>
    <row r="34" spans="2:10" ht="19.5" customHeight="1">
      <c r="B34" s="348"/>
      <c r="C34" s="40"/>
      <c r="D34" s="59"/>
      <c r="E34" s="70"/>
      <c r="F34" s="70"/>
      <c r="G34" s="61"/>
      <c r="J34" s="75"/>
    </row>
    <row r="35" spans="2:10" ht="19.5" customHeight="1">
      <c r="B35" s="348"/>
      <c r="C35" s="40" t="s">
        <v>60</v>
      </c>
      <c r="D35" s="83">
        <v>0</v>
      </c>
      <c r="E35" s="83">
        <f>E23</f>
        <v>4460538.2399999993</v>
      </c>
      <c r="F35" s="83">
        <f>F23</f>
        <v>4460538.2399999993</v>
      </c>
      <c r="G35" s="83">
        <f>((G30+G29)*G6)+G31+G32-G34</f>
        <v>32295339</v>
      </c>
      <c r="J35" s="75"/>
    </row>
    <row r="36" spans="2:10" ht="19.5" customHeight="1">
      <c r="B36" s="348"/>
      <c r="C36" s="62" t="s">
        <v>64</v>
      </c>
      <c r="D36" s="97" t="s">
        <v>54</v>
      </c>
      <c r="E36" s="81">
        <f>E35/E26</f>
        <v>15.810276679841941</v>
      </c>
      <c r="F36" s="81">
        <f>F35/F26</f>
        <v>3.1620553359683754</v>
      </c>
      <c r="G36" s="81">
        <f>G35/G26</f>
        <v>4.6742245724705285</v>
      </c>
    </row>
    <row r="37" spans="2:10" ht="19.5" customHeight="1">
      <c r="B37" s="348"/>
      <c r="C37" s="40" t="s">
        <v>61</v>
      </c>
      <c r="D37" s="99" t="s">
        <v>54</v>
      </c>
      <c r="E37" s="100">
        <f>(E18/2000)</f>
        <v>204.44133599999918</v>
      </c>
      <c r="F37" s="100">
        <f>(F18/2000)</f>
        <v>1022.2066800000007</v>
      </c>
      <c r="G37" s="100">
        <f>(G18/2000)</f>
        <v>4664.9795760000006</v>
      </c>
    </row>
    <row r="38" spans="2:10" ht="15">
      <c r="C38" s="62" t="s">
        <v>34</v>
      </c>
      <c r="D38" s="98" t="s">
        <v>54</v>
      </c>
      <c r="E38" s="96">
        <f ca="1">TODAY()+(E36*365)</f>
        <v>50807.75098814231</v>
      </c>
      <c r="F38" s="95">
        <f ca="1">TODAY()+(F36*365)</f>
        <v>46191.150197628456</v>
      </c>
      <c r="G38" s="89">
        <f ca="1">TODAY()+(G36*365)</f>
        <v>46743.09196895174</v>
      </c>
    </row>
    <row r="39" spans="2:10">
      <c r="B39" t="s">
        <v>56</v>
      </c>
    </row>
    <row r="40" spans="2:10">
      <c r="B40" t="s">
        <v>46</v>
      </c>
      <c r="D40" s="92">
        <f>D25</f>
        <v>13449504.1120128</v>
      </c>
      <c r="E40" s="92">
        <f>E25</f>
        <v>13167375.068332801</v>
      </c>
      <c r="F40" s="92">
        <f>F25</f>
        <v>12038858.893612798</v>
      </c>
      <c r="G40" s="92">
        <f>G25</f>
        <v>6540264.1943999995</v>
      </c>
    </row>
    <row r="41" spans="2:10">
      <c r="B41" t="s">
        <v>47</v>
      </c>
      <c r="C41" s="78"/>
      <c r="D41" s="78">
        <f>-D25</f>
        <v>-13449504.1120128</v>
      </c>
      <c r="E41" s="78">
        <f>-E35</f>
        <v>-4460538.2399999993</v>
      </c>
      <c r="F41" s="78">
        <f>-F35</f>
        <v>-4460538.2399999993</v>
      </c>
      <c r="G41" s="91">
        <f>-G35</f>
        <v>-32295339</v>
      </c>
    </row>
    <row r="42" spans="2:10">
      <c r="C42" s="76"/>
      <c r="D42" s="76">
        <f>D26</f>
        <v>0</v>
      </c>
      <c r="E42" s="76">
        <f>E26</f>
        <v>282129.04367999919</v>
      </c>
      <c r="F42" s="76">
        <f>F26</f>
        <v>1410645.2184000015</v>
      </c>
      <c r="G42" s="76">
        <f>G26</f>
        <v>6909239.9176128004</v>
      </c>
    </row>
    <row r="43" spans="2:10" ht="13">
      <c r="B43" s="80" t="s">
        <v>45</v>
      </c>
    </row>
    <row r="44" spans="2:10">
      <c r="B44">
        <v>1</v>
      </c>
      <c r="C44" s="77"/>
      <c r="D44" s="77" t="str">
        <f>D5</f>
        <v>T5 2x"46W"</v>
      </c>
      <c r="E44" s="77" t="str">
        <f>E5</f>
        <v>T5 2x45W</v>
      </c>
      <c r="F44" s="77" t="str">
        <f>F5</f>
        <v>T5 2x41W</v>
      </c>
      <c r="G44" s="90" t="str">
        <f>G5</f>
        <v>LED 51 W</v>
      </c>
    </row>
    <row r="45" spans="2:10">
      <c r="B45">
        <v>2</v>
      </c>
      <c r="D45" s="79">
        <v>0</v>
      </c>
      <c r="E45" s="79">
        <f>E41+E$42</f>
        <v>-4178409.1963200001</v>
      </c>
      <c r="F45" s="79">
        <f>F41+F$42</f>
        <v>-3049893.0215999978</v>
      </c>
      <c r="G45" s="79">
        <f>G41+G$42</f>
        <v>-25386099.082387201</v>
      </c>
    </row>
    <row r="46" spans="2:10">
      <c r="B46">
        <v>3</v>
      </c>
      <c r="D46" s="76">
        <f t="shared" ref="D46:D54" si="2">D45-C$42</f>
        <v>0</v>
      </c>
      <c r="E46" s="76">
        <f t="shared" ref="E46:G54" si="3">E45+E$42</f>
        <v>-3896280.1526400009</v>
      </c>
      <c r="F46" s="76">
        <f t="shared" si="3"/>
        <v>-1639247.8031999962</v>
      </c>
      <c r="G46" s="76">
        <f t="shared" si="3"/>
        <v>-18476859.164774403</v>
      </c>
    </row>
    <row r="47" spans="2:10">
      <c r="B47">
        <v>4</v>
      </c>
      <c r="D47" s="76">
        <f t="shared" si="2"/>
        <v>0</v>
      </c>
      <c r="E47" s="76">
        <f t="shared" si="3"/>
        <v>-3614151.1089600017</v>
      </c>
      <c r="F47" s="76">
        <f t="shared" si="3"/>
        <v>-228602.58479999471</v>
      </c>
      <c r="G47" s="76">
        <f t="shared" si="3"/>
        <v>-11567619.247161603</v>
      </c>
    </row>
    <row r="48" spans="2:10">
      <c r="B48">
        <v>5</v>
      </c>
      <c r="D48" s="76">
        <f t="shared" si="2"/>
        <v>0</v>
      </c>
      <c r="E48" s="76">
        <f t="shared" si="3"/>
        <v>-3332022.0652800025</v>
      </c>
      <c r="F48" s="76">
        <f t="shared" si="3"/>
        <v>1182042.6336000068</v>
      </c>
      <c r="G48" s="76">
        <f t="shared" si="3"/>
        <v>-4658379.3295488022</v>
      </c>
    </row>
    <row r="49" spans="2:7">
      <c r="B49">
        <v>6</v>
      </c>
      <c r="D49" s="76">
        <f t="shared" si="2"/>
        <v>0</v>
      </c>
      <c r="E49" s="76">
        <f t="shared" si="3"/>
        <v>-3049893.0216000034</v>
      </c>
      <c r="F49" s="76">
        <f t="shared" si="3"/>
        <v>2592687.8520000083</v>
      </c>
      <c r="G49" s="76">
        <f t="shared" si="3"/>
        <v>2250860.5880639981</v>
      </c>
    </row>
    <row r="50" spans="2:7">
      <c r="B50">
        <v>7</v>
      </c>
      <c r="D50" s="76">
        <f t="shared" si="2"/>
        <v>0</v>
      </c>
      <c r="E50" s="76">
        <f t="shared" si="3"/>
        <v>-2767763.9779200042</v>
      </c>
      <c r="F50" s="76">
        <f t="shared" si="3"/>
        <v>4003333.0704000099</v>
      </c>
      <c r="G50" s="76">
        <f t="shared" si="3"/>
        <v>9160100.5056767985</v>
      </c>
    </row>
    <row r="51" spans="2:7">
      <c r="B51">
        <v>8</v>
      </c>
      <c r="D51" s="76">
        <f t="shared" si="2"/>
        <v>0</v>
      </c>
      <c r="E51" s="76">
        <f t="shared" si="3"/>
        <v>-2485634.934240005</v>
      </c>
      <c r="F51" s="76">
        <f t="shared" si="3"/>
        <v>5413978.2888000114</v>
      </c>
      <c r="G51" s="76">
        <f t="shared" si="3"/>
        <v>16069340.423289599</v>
      </c>
    </row>
    <row r="52" spans="2:7">
      <c r="B52">
        <v>9</v>
      </c>
      <c r="D52" s="76">
        <f t="shared" si="2"/>
        <v>0</v>
      </c>
      <c r="E52" s="76">
        <f t="shared" si="3"/>
        <v>-2203505.8905600058</v>
      </c>
      <c r="F52" s="76">
        <f t="shared" si="3"/>
        <v>6824623.5072000129</v>
      </c>
      <c r="G52" s="76">
        <f t="shared" si="3"/>
        <v>22978580.340902399</v>
      </c>
    </row>
    <row r="53" spans="2:7">
      <c r="B53">
        <v>10</v>
      </c>
      <c r="D53" s="76">
        <f t="shared" si="2"/>
        <v>0</v>
      </c>
      <c r="E53" s="76">
        <f t="shared" si="3"/>
        <v>-1921376.8468800066</v>
      </c>
      <c r="F53" s="76">
        <f t="shared" si="3"/>
        <v>8235268.7256000144</v>
      </c>
      <c r="G53" s="76">
        <f t="shared" si="3"/>
        <v>29887820.258515202</v>
      </c>
    </row>
    <row r="54" spans="2:7">
      <c r="D54" s="76">
        <f t="shared" si="2"/>
        <v>0</v>
      </c>
      <c r="E54" s="76">
        <f t="shared" si="3"/>
        <v>-1639247.8032000074</v>
      </c>
      <c r="F54" s="76">
        <f t="shared" si="3"/>
        <v>9645913.9440000169</v>
      </c>
      <c r="G54" s="76">
        <f t="shared" si="3"/>
        <v>36797060.176128</v>
      </c>
    </row>
  </sheetData>
  <sheetProtection selectLockedCells="1"/>
  <mergeCells count="14">
    <mergeCell ref="B33:B37"/>
    <mergeCell ref="C33:G33"/>
    <mergeCell ref="B2:H2"/>
    <mergeCell ref="B3:H3"/>
    <mergeCell ref="B6:B14"/>
    <mergeCell ref="B15:B20"/>
    <mergeCell ref="C15:G15"/>
    <mergeCell ref="B21:B23"/>
    <mergeCell ref="C21:G21"/>
    <mergeCell ref="B24:B27"/>
    <mergeCell ref="C24:D24"/>
    <mergeCell ref="E24:G24"/>
    <mergeCell ref="B28:B32"/>
    <mergeCell ref="C28:G28"/>
  </mergeCells>
  <phoneticPr fontId="31" type="noConversion"/>
  <conditionalFormatting sqref="C5:C38">
    <cfRule type="expression" dxfId="10" priority="5">
      <formula>MOD(ROW(),2)=0</formula>
    </cfRule>
  </conditionalFormatting>
  <conditionalFormatting sqref="D6:G14">
    <cfRule type="expression" dxfId="9" priority="27">
      <formula>MOD(ROW(),2)=0</formula>
    </cfRule>
  </conditionalFormatting>
  <conditionalFormatting sqref="D16:G20">
    <cfRule type="expression" dxfId="8" priority="38">
      <formula>MOD(ROW(),2)=0</formula>
    </cfRule>
  </conditionalFormatting>
  <conditionalFormatting sqref="D22:G22">
    <cfRule type="expression" dxfId="7" priority="44">
      <formula>MOD(ROW(),2)=0</formula>
    </cfRule>
  </conditionalFormatting>
  <conditionalFormatting sqref="D23:G23">
    <cfRule type="expression" dxfId="6" priority="21">
      <formula>MOD(ROW(),2)=0</formula>
    </cfRule>
  </conditionalFormatting>
  <conditionalFormatting sqref="D25:G26">
    <cfRule type="expression" dxfId="5" priority="17">
      <formula>MOD(ROW(),2)=0</formula>
    </cfRule>
  </conditionalFormatting>
  <conditionalFormatting sqref="D27:G27">
    <cfRule type="expression" dxfId="4" priority="62">
      <formula>MOD(ROW(),2)=0</formula>
    </cfRule>
  </conditionalFormatting>
  <conditionalFormatting sqref="D29:G32">
    <cfRule type="expression" dxfId="3" priority="6">
      <formula>MOD(ROW(),2)=0</formula>
    </cfRule>
  </conditionalFormatting>
  <conditionalFormatting sqref="D34:G37">
    <cfRule type="expression" dxfId="2" priority="1">
      <formula>MOD(ROW(),2)=0</formula>
    </cfRule>
  </conditionalFormatting>
  <printOptions horizontalCentered="1"/>
  <pageMargins left="0.25" right="0.25" top="0.75" bottom="0.75" header="0.3" footer="0.3"/>
  <pageSetup paperSize="9" scale="58" orientation="portrait" r:id="rId1"/>
  <drawing r:id="rId2"/>
  <extLst>
    <ext xmlns:mx="http://schemas.microsoft.com/office/mac/excel/2008/main" uri="{64002731-A6B0-56B0-2670-7721B7C09600}">
      <mx:PLV Mode="1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theme="4"/>
    <pageSetUpPr autoPageBreaks="0" fitToPage="1"/>
  </sheetPr>
  <dimension ref="B1:O40"/>
  <sheetViews>
    <sheetView showGridLines="0" workbookViewId="0">
      <selection activeCell="M8" sqref="M8"/>
    </sheetView>
  </sheetViews>
  <sheetFormatPr defaultColWidth="8.81640625" defaultRowHeight="18.75" customHeight="1"/>
  <cols>
    <col min="1" max="1" width="1.54296875" customWidth="1"/>
    <col min="2" max="2" width="37.453125" customWidth="1"/>
    <col min="3" max="3" width="11.54296875" customWidth="1"/>
    <col min="4" max="4" width="19.453125" customWidth="1"/>
    <col min="5" max="5" width="2.453125" customWidth="1"/>
    <col min="6" max="6" width="19.453125" customWidth="1"/>
    <col min="7" max="7" width="2.453125" customWidth="1"/>
    <col min="8" max="8" width="19.453125" customWidth="1"/>
    <col min="9" max="9" width="2.453125" customWidth="1"/>
    <col min="10" max="10" width="7.453125" customWidth="1"/>
    <col min="11" max="11" width="1.453125" customWidth="1"/>
    <col min="12" max="12" width="13.54296875" customWidth="1"/>
    <col min="13" max="13" width="8.453125" customWidth="1"/>
    <col min="15" max="16" width="10" customWidth="1"/>
  </cols>
  <sheetData>
    <row r="1" spans="2:15" ht="8.25" customHeight="1" thickBot="1"/>
    <row r="2" spans="2:15" ht="38.25" customHeight="1" thickBot="1">
      <c r="B2" s="10" t="s">
        <v>15</v>
      </c>
      <c r="J2" s="3"/>
      <c r="K2" s="374" t="s">
        <v>22</v>
      </c>
      <c r="L2" s="374"/>
    </row>
    <row r="3" spans="2:15" ht="24" customHeight="1">
      <c r="B3" s="50" t="s">
        <v>16</v>
      </c>
    </row>
    <row r="4" spans="2:15" ht="6.75" customHeight="1" thickBot="1"/>
    <row r="5" spans="2:15" ht="24" customHeight="1" thickBot="1">
      <c r="B5" s="11" t="s">
        <v>17</v>
      </c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2:15" s="16" customFormat="1" ht="18.75" customHeight="1" thickBot="1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</row>
    <row r="7" spans="2:15" ht="22.5" customHeight="1">
      <c r="B7" s="52" t="str">
        <f>Beregninger!B8</f>
        <v>ENERGIBESPARELSE</v>
      </c>
      <c r="C7" s="13"/>
      <c r="D7" s="52" t="str">
        <f>Beregninger!B9</f>
        <v>KWH UDGIFT ÅRLIGT</v>
      </c>
      <c r="E7" s="13"/>
      <c r="F7" s="52" t="str">
        <f>Beregninger!B10</f>
        <v>RENTER</v>
      </c>
      <c r="G7" s="13"/>
      <c r="H7" s="52" t="str">
        <f>Beregninger!B11</f>
        <v>AFSKRIVNINGER</v>
      </c>
      <c r="I7" s="13"/>
      <c r="J7" s="384" t="str">
        <f>Beregninger!B12</f>
        <v>NETTORESULTAT</v>
      </c>
      <c r="K7" s="385"/>
      <c r="L7" s="386"/>
      <c r="M7" s="13"/>
    </row>
    <row r="8" spans="2:15" ht="42" customHeight="1">
      <c r="B8" s="56" t="str">
        <f ca="1">IFERROR(Beregninger!G8,"")</f>
        <v/>
      </c>
      <c r="C8" s="48"/>
      <c r="D8" s="56" t="str">
        <f ca="1">IFERROR(Beregninger!G9,"")</f>
        <v/>
      </c>
      <c r="F8" s="56" t="str">
        <f ca="1">IFERROR(Beregninger!G10,"")</f>
        <v/>
      </c>
      <c r="H8" s="56" t="str">
        <f ca="1">IFERROR(Beregninger!G11,"")</f>
        <v/>
      </c>
      <c r="I8" s="16"/>
      <c r="J8" s="378" t="str">
        <f ca="1">IFERROR(Beregninger!G12,"")</f>
        <v/>
      </c>
      <c r="K8" s="379"/>
      <c r="L8" s="380"/>
    </row>
    <row r="9" spans="2:15" s="6" customFormat="1" ht="18.75" customHeight="1">
      <c r="B9" s="49" t="str">
        <f ca="1">Beregninger!H8</f>
        <v/>
      </c>
      <c r="C9" s="15"/>
      <c r="D9" s="44" t="str">
        <f ca="1">Beregninger!H9</f>
        <v/>
      </c>
      <c r="E9" s="7"/>
      <c r="F9" s="44" t="str">
        <f ca="1">Beregninger!H10</f>
        <v/>
      </c>
      <c r="G9" s="7"/>
      <c r="H9" s="44" t="str">
        <f ca="1">Beregninger!H11</f>
        <v/>
      </c>
      <c r="I9" s="17"/>
      <c r="J9" s="375" t="str">
        <f ca="1">Beregninger!H12</f>
        <v/>
      </c>
      <c r="K9" s="376"/>
      <c r="L9" s="377"/>
      <c r="M9" s="8"/>
      <c r="O9"/>
    </row>
    <row r="10" spans="2:15" ht="18.75" customHeight="1">
      <c r="B10" s="45"/>
      <c r="C10" s="9"/>
      <c r="D10" s="45"/>
      <c r="E10" s="9"/>
      <c r="F10" s="45"/>
      <c r="G10" s="9"/>
      <c r="H10" s="47"/>
      <c r="I10" s="18"/>
      <c r="J10" s="381"/>
      <c r="K10" s="382"/>
      <c r="L10" s="383"/>
      <c r="M10" s="9"/>
    </row>
    <row r="11" spans="2:15" ht="18.75" customHeight="1" thickBot="1">
      <c r="B11" s="46"/>
      <c r="D11" s="46"/>
      <c r="F11" s="46"/>
      <c r="H11" s="46"/>
      <c r="J11" s="20"/>
      <c r="K11" s="19"/>
      <c r="L11" s="21"/>
    </row>
    <row r="12" spans="2:15" ht="18.75" customHeight="1" thickBot="1"/>
    <row r="13" spans="2:15" ht="24" customHeight="1" thickBot="1">
      <c r="B13" s="12" t="s">
        <v>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5" spans="2:15" ht="18.75" customHeight="1">
      <c r="B15" s="28" t="s">
        <v>9</v>
      </c>
      <c r="C15" s="14"/>
      <c r="D15" s="53" t="str">
        <f>""&amp;SelectedYear&amp;""</f>
        <v>HIGH-END</v>
      </c>
      <c r="E15" s="14"/>
      <c r="F15" s="53" t="e">
        <f>""&amp;SelectedYear-1&amp;""</f>
        <v>#VALUE!</v>
      </c>
      <c r="G15" s="14"/>
      <c r="H15" s="22" t="s">
        <v>10</v>
      </c>
      <c r="I15" s="387" t="s">
        <v>11</v>
      </c>
      <c r="J15" s="387"/>
      <c r="K15" s="387"/>
      <c r="L15" s="387"/>
    </row>
    <row r="16" spans="2:15" ht="18.75" customHeight="1">
      <c r="B16" s="54" t="e">
        <f>Beregninger!B15</f>
        <v>#REF!</v>
      </c>
      <c r="C16" s="26"/>
      <c r="D16" s="55" t="e">
        <f>IF($B16="","",Beregninger!G15)</f>
        <v>#REF!</v>
      </c>
      <c r="E16" s="42"/>
      <c r="F16" s="55" t="e">
        <f>IF($B16="","",Beregninger!F15)</f>
        <v>#REF!</v>
      </c>
      <c r="G16" s="23"/>
      <c r="H16" s="24" t="str">
        <f t="shared" ref="H16:H29" si="0">IFERROR(D16/F16-1,"")</f>
        <v/>
      </c>
      <c r="I16" s="388"/>
      <c r="J16" s="388"/>
      <c r="K16" s="388"/>
      <c r="L16" s="388"/>
    </row>
    <row r="17" spans="2:12" ht="18.75" customHeight="1">
      <c r="B17" s="54" t="e">
        <f>Beregninger!B16</f>
        <v>#REF!</v>
      </c>
      <c r="C17" s="26"/>
      <c r="D17" s="55" t="e">
        <f>IF($B17="","",Beregninger!G16)</f>
        <v>#REF!</v>
      </c>
      <c r="E17" s="25"/>
      <c r="F17" s="55" t="e">
        <f>IF($B17="","",Beregninger!F16)</f>
        <v>#REF!</v>
      </c>
      <c r="G17" s="26"/>
      <c r="H17" s="27" t="str">
        <f t="shared" si="0"/>
        <v/>
      </c>
      <c r="I17" s="373"/>
      <c r="J17" s="373"/>
      <c r="K17" s="373"/>
      <c r="L17" s="373"/>
    </row>
    <row r="18" spans="2:12" ht="18.75" customHeight="1">
      <c r="B18" s="54" t="e">
        <f>Beregninger!B17</f>
        <v>#REF!</v>
      </c>
      <c r="C18" s="26"/>
      <c r="D18" s="55" t="e">
        <f>IF($B18="","",Beregninger!G17)</f>
        <v>#REF!</v>
      </c>
      <c r="E18" s="25"/>
      <c r="F18" s="55" t="e">
        <f>IF($B18="","",Beregninger!F17)</f>
        <v>#REF!</v>
      </c>
      <c r="G18" s="26"/>
      <c r="H18" s="27" t="str">
        <f t="shared" si="0"/>
        <v/>
      </c>
      <c r="I18" s="373"/>
      <c r="J18" s="373"/>
      <c r="K18" s="373"/>
      <c r="L18" s="373"/>
    </row>
    <row r="19" spans="2:12" ht="18.75" customHeight="1">
      <c r="B19" s="54" t="e">
        <f>Beregninger!B18</f>
        <v>#REF!</v>
      </c>
      <c r="C19" s="26"/>
      <c r="D19" s="55" t="e">
        <f>IF($B19="","",Beregninger!G18)</f>
        <v>#REF!</v>
      </c>
      <c r="E19" s="25"/>
      <c r="F19" s="55" t="e">
        <f>IF($B19="","",Beregninger!F18)</f>
        <v>#REF!</v>
      </c>
      <c r="G19" s="26"/>
      <c r="H19" s="27" t="str">
        <f t="shared" si="0"/>
        <v/>
      </c>
      <c r="I19" s="373"/>
      <c r="J19" s="373"/>
      <c r="K19" s="373"/>
      <c r="L19" s="373"/>
    </row>
    <row r="20" spans="2:12" ht="18.75" customHeight="1">
      <c r="B20" s="54" t="e">
        <f>Beregninger!B19</f>
        <v>#REF!</v>
      </c>
      <c r="C20" s="26"/>
      <c r="D20" s="55" t="e">
        <f>IF($B20="","",Beregninger!G19)</f>
        <v>#REF!</v>
      </c>
      <c r="E20" s="25"/>
      <c r="F20" s="55" t="e">
        <f>IF($B20="","",Beregninger!F19)</f>
        <v>#REF!</v>
      </c>
      <c r="G20" s="26"/>
      <c r="H20" s="27" t="str">
        <f t="shared" si="0"/>
        <v/>
      </c>
      <c r="I20" s="373"/>
      <c r="J20" s="373"/>
      <c r="K20" s="373"/>
      <c r="L20" s="373"/>
    </row>
    <row r="21" spans="2:12" ht="18.75" customHeight="1">
      <c r="B21" s="54" t="e">
        <f>Beregninger!B20</f>
        <v>#REF!</v>
      </c>
      <c r="C21" s="26"/>
      <c r="D21" s="55" t="e">
        <f>IF($B21="","",Beregninger!G20)</f>
        <v>#REF!</v>
      </c>
      <c r="E21" s="25"/>
      <c r="F21" s="55" t="e">
        <f>IF($B21="","",Beregninger!F20)</f>
        <v>#REF!</v>
      </c>
      <c r="G21" s="26"/>
      <c r="H21" s="27" t="str">
        <f t="shared" si="0"/>
        <v/>
      </c>
      <c r="I21" s="373"/>
      <c r="J21" s="373"/>
      <c r="K21" s="373"/>
      <c r="L21" s="373"/>
    </row>
    <row r="22" spans="2:12" ht="18.75" customHeight="1">
      <c r="B22" s="54" t="e">
        <f>Beregninger!B21</f>
        <v>#REF!</v>
      </c>
      <c r="C22" s="26"/>
      <c r="D22" s="55" t="e">
        <f>IF($B22="","",Beregninger!G21)</f>
        <v>#REF!</v>
      </c>
      <c r="E22" s="25"/>
      <c r="F22" s="55" t="e">
        <f>IF($B22="","",Beregninger!F21)</f>
        <v>#REF!</v>
      </c>
      <c r="G22" s="26"/>
      <c r="H22" s="27" t="str">
        <f t="shared" si="0"/>
        <v/>
      </c>
      <c r="I22" s="373"/>
      <c r="J22" s="373"/>
      <c r="K22" s="373"/>
      <c r="L22" s="373"/>
    </row>
    <row r="23" spans="2:12" ht="18.75" customHeight="1">
      <c r="B23" s="54" t="e">
        <f>Beregninger!B22</f>
        <v>#REF!</v>
      </c>
      <c r="C23" s="26"/>
      <c r="D23" s="55" t="e">
        <f>IF($B23="","",Beregninger!G22)</f>
        <v>#REF!</v>
      </c>
      <c r="E23" s="25"/>
      <c r="F23" s="55" t="e">
        <f>IF($B23="","",Beregninger!F22)</f>
        <v>#REF!</v>
      </c>
      <c r="G23" s="26"/>
      <c r="H23" s="27" t="str">
        <f t="shared" si="0"/>
        <v/>
      </c>
      <c r="I23" s="373"/>
      <c r="J23" s="373"/>
      <c r="K23" s="373"/>
      <c r="L23" s="373"/>
    </row>
    <row r="24" spans="2:12" ht="18.75" customHeight="1">
      <c r="B24" s="54" t="e">
        <f>Beregninger!B23</f>
        <v>#REF!</v>
      </c>
      <c r="C24" s="26"/>
      <c r="D24" s="55" t="e">
        <f>IF($B24="","",Beregninger!G23)</f>
        <v>#REF!</v>
      </c>
      <c r="E24" s="25"/>
      <c r="F24" s="55" t="e">
        <f>IF($B24="","",Beregninger!F23)</f>
        <v>#REF!</v>
      </c>
      <c r="G24" s="26"/>
      <c r="H24" s="27" t="str">
        <f t="shared" si="0"/>
        <v/>
      </c>
      <c r="I24" s="373"/>
      <c r="J24" s="373"/>
      <c r="K24" s="373"/>
      <c r="L24" s="373"/>
    </row>
    <row r="25" spans="2:12" ht="18.75" customHeight="1">
      <c r="B25" s="54" t="e">
        <f>Beregninger!B24</f>
        <v>#REF!</v>
      </c>
      <c r="C25" s="26"/>
      <c r="D25" s="55" t="e">
        <f>IF($B25="","",Beregninger!G24)</f>
        <v>#REF!</v>
      </c>
      <c r="E25" s="25"/>
      <c r="F25" s="55" t="e">
        <f>IF($B25="","",Beregninger!F24)</f>
        <v>#REF!</v>
      </c>
      <c r="G25" s="26"/>
      <c r="H25" s="27" t="str">
        <f t="shared" si="0"/>
        <v/>
      </c>
      <c r="I25" s="373"/>
      <c r="J25" s="373"/>
      <c r="K25" s="373"/>
      <c r="L25" s="373"/>
    </row>
    <row r="26" spans="2:12" ht="18.75" customHeight="1">
      <c r="B26" s="54" t="e">
        <f>Beregninger!B25</f>
        <v>#REF!</v>
      </c>
      <c r="C26" s="26"/>
      <c r="D26" s="55" t="e">
        <f>IF($B26="","",Beregninger!G25)</f>
        <v>#REF!</v>
      </c>
      <c r="E26" s="25"/>
      <c r="F26" s="55" t="e">
        <f>IF($B26="","",Beregninger!F25)</f>
        <v>#REF!</v>
      </c>
      <c r="G26" s="26"/>
      <c r="H26" s="27" t="str">
        <f t="shared" si="0"/>
        <v/>
      </c>
      <c r="I26" s="373"/>
      <c r="J26" s="373"/>
      <c r="K26" s="373"/>
      <c r="L26" s="373"/>
    </row>
    <row r="27" spans="2:12" ht="18.75" customHeight="1">
      <c r="B27" s="54" t="e">
        <f>Beregninger!B26</f>
        <v>#REF!</v>
      </c>
      <c r="C27" s="26"/>
      <c r="D27" s="55" t="e">
        <f>IF($B27="","",Beregninger!G26)</f>
        <v>#REF!</v>
      </c>
      <c r="E27" s="25"/>
      <c r="F27" s="55" t="e">
        <f>IF($B27="","",Beregninger!F26)</f>
        <v>#REF!</v>
      </c>
      <c r="G27" s="26"/>
      <c r="H27" s="27" t="str">
        <f t="shared" si="0"/>
        <v/>
      </c>
      <c r="I27" s="373"/>
      <c r="J27" s="373"/>
      <c r="K27" s="373"/>
      <c r="L27" s="373"/>
    </row>
    <row r="28" spans="2:12" ht="18.75" customHeight="1">
      <c r="B28" s="54" t="e">
        <f>Beregninger!B27</f>
        <v>#REF!</v>
      </c>
      <c r="C28" s="26"/>
      <c r="D28" s="55" t="e">
        <f>IF($B28="","",Beregninger!G27)</f>
        <v>#REF!</v>
      </c>
      <c r="E28" s="25"/>
      <c r="F28" s="55" t="e">
        <f>IF($B28="","",Beregninger!F27)</f>
        <v>#REF!</v>
      </c>
      <c r="G28" s="26"/>
      <c r="H28" s="27" t="str">
        <f t="shared" si="0"/>
        <v/>
      </c>
      <c r="I28" s="373"/>
      <c r="J28" s="373"/>
      <c r="K28" s="373"/>
      <c r="L28" s="373"/>
    </row>
    <row r="29" spans="2:12" ht="18.75" customHeight="1">
      <c r="B29" s="54" t="e">
        <f>Beregninger!B28</f>
        <v>#REF!</v>
      </c>
      <c r="C29" s="26"/>
      <c r="D29" s="55" t="e">
        <f>IF($B29="","",Beregninger!G28)</f>
        <v>#REF!</v>
      </c>
      <c r="E29" s="25"/>
      <c r="F29" s="55" t="e">
        <f>IF($B29="","",Beregninger!F28)</f>
        <v>#REF!</v>
      </c>
      <c r="G29" s="26"/>
      <c r="H29" s="27" t="str">
        <f t="shared" si="0"/>
        <v/>
      </c>
      <c r="I29" s="373"/>
      <c r="J29" s="373"/>
      <c r="K29" s="373"/>
      <c r="L29" s="373"/>
    </row>
    <row r="30" spans="2:12" ht="18.75" customHeight="1">
      <c r="B30" s="54" t="e">
        <f>Beregninger!B29</f>
        <v>#REF!</v>
      </c>
      <c r="C30" s="26"/>
      <c r="D30" s="25" t="e">
        <f>IF($B30="","",Beregninger!G29)</f>
        <v>#REF!</v>
      </c>
      <c r="E30" s="25" t="e">
        <f>IF($B30="","",Beregninger!F29)</f>
        <v>#REF!</v>
      </c>
      <c r="F30" s="25"/>
      <c r="G30" s="26"/>
      <c r="H30" s="27" t="str">
        <f t="shared" ref="H30:H40" si="1">IFERROR(D30/E30-1,"")</f>
        <v/>
      </c>
      <c r="I30" s="373"/>
      <c r="J30" s="373"/>
      <c r="K30" s="373"/>
      <c r="L30" s="373"/>
    </row>
    <row r="31" spans="2:12" ht="18.75" customHeight="1">
      <c r="B31" s="54" t="e">
        <f>Beregninger!B30</f>
        <v>#REF!</v>
      </c>
      <c r="C31" s="26"/>
      <c r="D31" s="25" t="e">
        <f>IF($B31="","",Beregninger!G30)</f>
        <v>#REF!</v>
      </c>
      <c r="E31" s="25" t="e">
        <f>IF($B31="","",Beregninger!F30)</f>
        <v>#REF!</v>
      </c>
      <c r="F31" s="25"/>
      <c r="G31" s="26"/>
      <c r="H31" s="27" t="str">
        <f t="shared" si="1"/>
        <v/>
      </c>
      <c r="I31" s="373"/>
      <c r="J31" s="373"/>
      <c r="K31" s="373"/>
      <c r="L31" s="373"/>
    </row>
    <row r="32" spans="2:12" ht="18.75" customHeight="1">
      <c r="B32" s="54" t="e">
        <f>Beregninger!B31</f>
        <v>#REF!</v>
      </c>
      <c r="C32" s="26"/>
      <c r="D32" s="25" t="e">
        <f>IF($B32="","",Beregninger!G31)</f>
        <v>#REF!</v>
      </c>
      <c r="E32" s="25" t="e">
        <f>IF($B32="","",Beregninger!F31)</f>
        <v>#REF!</v>
      </c>
      <c r="F32" s="25"/>
      <c r="G32" s="26"/>
      <c r="H32" s="27" t="str">
        <f t="shared" si="1"/>
        <v/>
      </c>
      <c r="I32" s="373"/>
      <c r="J32" s="373"/>
      <c r="K32" s="373"/>
      <c r="L32" s="373"/>
    </row>
    <row r="33" spans="2:12" ht="18.75" customHeight="1">
      <c r="B33" s="54" t="e">
        <f>Beregninger!B32</f>
        <v>#REF!</v>
      </c>
      <c r="C33" s="26"/>
      <c r="D33" s="25" t="e">
        <f>IF($B33="","",Beregninger!G32)</f>
        <v>#REF!</v>
      </c>
      <c r="E33" s="25" t="e">
        <f>IF($B33="","",Beregninger!F32)</f>
        <v>#REF!</v>
      </c>
      <c r="F33" s="25"/>
      <c r="G33" s="26"/>
      <c r="H33" s="27" t="str">
        <f t="shared" si="1"/>
        <v/>
      </c>
      <c r="I33" s="373"/>
      <c r="J33" s="373"/>
      <c r="K33" s="373"/>
      <c r="L33" s="373"/>
    </row>
    <row r="34" spans="2:12" ht="18.75" customHeight="1">
      <c r="B34" s="54" t="e">
        <f>Beregninger!B33</f>
        <v>#REF!</v>
      </c>
      <c r="C34" s="26"/>
      <c r="D34" s="25" t="e">
        <f>IF($B34="","",Beregninger!G33)</f>
        <v>#REF!</v>
      </c>
      <c r="E34" s="25" t="e">
        <f>IF($B34="","",Beregninger!F33)</f>
        <v>#REF!</v>
      </c>
      <c r="F34" s="25"/>
      <c r="G34" s="26"/>
      <c r="H34" s="27" t="str">
        <f t="shared" si="1"/>
        <v/>
      </c>
      <c r="I34" s="373"/>
      <c r="J34" s="373"/>
      <c r="K34" s="373"/>
      <c r="L34" s="373"/>
    </row>
    <row r="35" spans="2:12" ht="18.75" customHeight="1">
      <c r="B35" s="54" t="e">
        <f>Beregninger!B34</f>
        <v>#REF!</v>
      </c>
      <c r="C35" s="26"/>
      <c r="D35" s="25" t="e">
        <f>IF($B35="","",Beregninger!G34)</f>
        <v>#REF!</v>
      </c>
      <c r="E35" s="25" t="e">
        <f>IF($B35="","",Beregninger!F34)</f>
        <v>#REF!</v>
      </c>
      <c r="F35" s="25"/>
      <c r="G35" s="26"/>
      <c r="H35" s="27" t="str">
        <f t="shared" si="1"/>
        <v/>
      </c>
      <c r="I35" s="373"/>
      <c r="J35" s="373"/>
      <c r="K35" s="373"/>
      <c r="L35" s="373"/>
    </row>
    <row r="36" spans="2:12" ht="18.75" customHeight="1">
      <c r="B36" s="54" t="e">
        <f>Beregninger!B35</f>
        <v>#REF!</v>
      </c>
      <c r="C36" s="26"/>
      <c r="D36" s="25" t="e">
        <f>IF($B36="","",Beregninger!G35)</f>
        <v>#REF!</v>
      </c>
      <c r="E36" s="25" t="e">
        <f>IF($B36="","",Beregninger!F35)</f>
        <v>#REF!</v>
      </c>
      <c r="F36" s="25"/>
      <c r="G36" s="26"/>
      <c r="H36" s="27" t="str">
        <f t="shared" si="1"/>
        <v/>
      </c>
      <c r="I36" s="373"/>
      <c r="J36" s="373"/>
      <c r="K36" s="373"/>
      <c r="L36" s="373"/>
    </row>
    <row r="37" spans="2:12" ht="18.75" customHeight="1">
      <c r="B37" s="54" t="e">
        <f>Beregninger!B36</f>
        <v>#REF!</v>
      </c>
      <c r="C37" s="26"/>
      <c r="D37" s="25" t="e">
        <f>IF($B37="","",Beregninger!G36)</f>
        <v>#REF!</v>
      </c>
      <c r="E37" s="25" t="e">
        <f>IF($B37="","",Beregninger!F36)</f>
        <v>#REF!</v>
      </c>
      <c r="F37" s="25"/>
      <c r="G37" s="26"/>
      <c r="H37" s="27" t="str">
        <f t="shared" si="1"/>
        <v/>
      </c>
      <c r="I37" s="373"/>
      <c r="J37" s="373"/>
      <c r="K37" s="373"/>
      <c r="L37" s="373"/>
    </row>
    <row r="38" spans="2:12" ht="18.75" customHeight="1">
      <c r="B38" s="54" t="e">
        <f>Beregninger!B37</f>
        <v>#REF!</v>
      </c>
      <c r="C38" s="26"/>
      <c r="D38" s="25" t="e">
        <f>IF($B38="","",Beregninger!G37)</f>
        <v>#REF!</v>
      </c>
      <c r="E38" s="25" t="e">
        <f>IF($B38="","",Beregninger!F37)</f>
        <v>#REF!</v>
      </c>
      <c r="F38" s="25"/>
      <c r="G38" s="26"/>
      <c r="H38" s="27" t="str">
        <f t="shared" si="1"/>
        <v/>
      </c>
      <c r="I38" s="373"/>
      <c r="J38" s="373"/>
      <c r="K38" s="373"/>
      <c r="L38" s="373"/>
    </row>
    <row r="39" spans="2:12" ht="18.75" customHeight="1">
      <c r="B39" s="54" t="e">
        <f>Beregninger!B38</f>
        <v>#REF!</v>
      </c>
      <c r="C39" s="26"/>
      <c r="D39" s="25" t="e">
        <f>IF($B39="","",Beregninger!G38)</f>
        <v>#REF!</v>
      </c>
      <c r="E39" s="25" t="e">
        <f>IF($B39="","",Beregninger!F38)</f>
        <v>#REF!</v>
      </c>
      <c r="F39" s="25"/>
      <c r="G39" s="26"/>
      <c r="H39" s="27" t="str">
        <f t="shared" si="1"/>
        <v/>
      </c>
      <c r="I39" s="373"/>
      <c r="J39" s="373"/>
      <c r="K39" s="373"/>
      <c r="L39" s="373"/>
    </row>
    <row r="40" spans="2:12" ht="18.75" customHeight="1">
      <c r="B40" s="54" t="e">
        <f>Beregninger!B39</f>
        <v>#REF!</v>
      </c>
      <c r="C40" s="26"/>
      <c r="D40" s="25" t="e">
        <f>IF($B40="","",Beregninger!G39)</f>
        <v>#REF!</v>
      </c>
      <c r="E40" s="25" t="e">
        <f>IF($B40="","",Beregninger!F39)</f>
        <v>#REF!</v>
      </c>
      <c r="F40" s="25"/>
      <c r="G40" s="26"/>
      <c r="H40" s="27" t="str">
        <f t="shared" si="1"/>
        <v/>
      </c>
      <c r="I40" s="373"/>
      <c r="J40" s="373"/>
      <c r="K40" s="373"/>
      <c r="L40" s="373"/>
    </row>
  </sheetData>
  <mergeCells count="31">
    <mergeCell ref="I30:L30"/>
    <mergeCell ref="I31:L31"/>
    <mergeCell ref="I32:L32"/>
    <mergeCell ref="I33:L33"/>
    <mergeCell ref="I34:L34"/>
    <mergeCell ref="I20:L20"/>
    <mergeCell ref="I21:L21"/>
    <mergeCell ref="I27:L27"/>
    <mergeCell ref="I28:L28"/>
    <mergeCell ref="I29:L29"/>
    <mergeCell ref="I22:L22"/>
    <mergeCell ref="I23:L23"/>
    <mergeCell ref="I24:L24"/>
    <mergeCell ref="I25:L25"/>
    <mergeCell ref="I26:L26"/>
    <mergeCell ref="I15:L15"/>
    <mergeCell ref="I16:L16"/>
    <mergeCell ref="I17:L17"/>
    <mergeCell ref="I18:L18"/>
    <mergeCell ref="I19:L19"/>
    <mergeCell ref="K2:L2"/>
    <mergeCell ref="J9:L9"/>
    <mergeCell ref="J8:L8"/>
    <mergeCell ref="J10:L10"/>
    <mergeCell ref="J7:L7"/>
    <mergeCell ref="I40:L40"/>
    <mergeCell ref="I35:L35"/>
    <mergeCell ref="I36:L36"/>
    <mergeCell ref="I37:L37"/>
    <mergeCell ref="I38:L38"/>
    <mergeCell ref="I39:L39"/>
  </mergeCells>
  <conditionalFormatting sqref="B16:I40">
    <cfRule type="expression" dxfId="1" priority="1">
      <formula>MOD(ROW(),2)=0</formula>
    </cfRule>
  </conditionalFormatting>
  <conditionalFormatting sqref="H16:H17">
    <cfRule type="iconSet" priority="9">
      <iconSet iconSet="3Arrows">
        <cfvo type="percent" val="0"/>
        <cfvo type="num" val="0"/>
        <cfvo type="num" val="0" gte="0"/>
      </iconSet>
    </cfRule>
  </conditionalFormatting>
  <conditionalFormatting sqref="H18:H40">
    <cfRule type="iconSet" priority="10">
      <iconSet iconSet="3Arrows">
        <cfvo type="percent" val="0"/>
        <cfvo type="num" val="0"/>
        <cfvo type="num" val="0" gte="0"/>
      </iconSet>
    </cfRule>
  </conditionalFormatting>
  <conditionalFormatting sqref="J9 D9 H9 F9 B9">
    <cfRule type="iconSet" priority="4">
      <iconSet iconSet="3Arrows">
        <cfvo type="percent" val="0"/>
        <cfvo type="num" val="0"/>
        <cfvo type="num" val="0" gte="0"/>
      </iconSet>
    </cfRule>
  </conditionalFormatting>
  <dataValidations count="1">
    <dataValidation type="list" allowBlank="1" showInputMessage="1" showErrorMessage="1" sqref="K2" xr:uid="{00000000-0002-0000-0300-000000000000}">
      <formula1>lstYears</formula1>
    </dataValidation>
  </dataValidations>
  <printOptions horizontalCentered="1"/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markers="1" xr2:uid="{00000000-0003-0000-0300-000001000000}">
          <x14:colorSeries theme="0" tint="-0.34998626667073579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Beregninger!C15:G15</xm:f>
              <xm:sqref>I16</xm:sqref>
            </x14:sparkline>
            <x14:sparkline>
              <xm:f>Beregninger!C16:G16</xm:f>
              <xm:sqref>I17</xm:sqref>
            </x14:sparkline>
            <x14:sparkline>
              <xm:f>Beregninger!C17:G17</xm:f>
              <xm:sqref>I18</xm:sqref>
            </x14:sparkline>
            <x14:sparkline>
              <xm:f>Beregninger!C18:G18</xm:f>
              <xm:sqref>I19</xm:sqref>
            </x14:sparkline>
            <x14:sparkline>
              <xm:f>Beregninger!C19:G19</xm:f>
              <xm:sqref>I20</xm:sqref>
            </x14:sparkline>
            <x14:sparkline>
              <xm:f>Beregninger!C20:G20</xm:f>
              <xm:sqref>I21</xm:sqref>
            </x14:sparkline>
            <x14:sparkline>
              <xm:f>Beregninger!C21:G21</xm:f>
              <xm:sqref>I22</xm:sqref>
            </x14:sparkline>
            <x14:sparkline>
              <xm:f>Beregninger!C22:G22</xm:f>
              <xm:sqref>I23</xm:sqref>
            </x14:sparkline>
            <x14:sparkline>
              <xm:f>Beregninger!C23:G23</xm:f>
              <xm:sqref>I24</xm:sqref>
            </x14:sparkline>
            <x14:sparkline>
              <xm:f>Beregninger!C24:G24</xm:f>
              <xm:sqref>I25</xm:sqref>
            </x14:sparkline>
            <x14:sparkline>
              <xm:f>Beregninger!C25:G25</xm:f>
              <xm:sqref>I26</xm:sqref>
            </x14:sparkline>
            <x14:sparkline>
              <xm:f>Beregninger!C26:G26</xm:f>
              <xm:sqref>I27</xm:sqref>
            </x14:sparkline>
            <x14:sparkline>
              <xm:f>Beregninger!C27:G27</xm:f>
              <xm:sqref>I28</xm:sqref>
            </x14:sparkline>
            <x14:sparkline>
              <xm:f>Beregninger!C28:G28</xm:f>
              <xm:sqref>I29</xm:sqref>
            </x14:sparkline>
            <x14:sparkline>
              <xm:f>Beregninger!C29:G29</xm:f>
              <xm:sqref>I30</xm:sqref>
            </x14:sparkline>
            <x14:sparkline>
              <xm:f>Beregninger!C30:G30</xm:f>
              <xm:sqref>I31</xm:sqref>
            </x14:sparkline>
            <x14:sparkline>
              <xm:f>Beregninger!C31:G31</xm:f>
              <xm:sqref>I32</xm:sqref>
            </x14:sparkline>
            <x14:sparkline>
              <xm:f>Beregninger!C32:G32</xm:f>
              <xm:sqref>I33</xm:sqref>
            </x14:sparkline>
            <x14:sparkline>
              <xm:f>Beregninger!C33:G33</xm:f>
              <xm:sqref>I34</xm:sqref>
            </x14:sparkline>
            <x14:sparkline>
              <xm:f>Beregninger!C34:G34</xm:f>
              <xm:sqref>I35</xm:sqref>
            </x14:sparkline>
            <x14:sparkline>
              <xm:f>Beregninger!C35:G35</xm:f>
              <xm:sqref>I36</xm:sqref>
            </x14:sparkline>
            <x14:sparkline>
              <xm:f>Beregninger!C36:G36</xm:f>
              <xm:sqref>I37</xm:sqref>
            </x14:sparkline>
            <x14:sparkline>
              <xm:f>Beregninger!C37:G37</xm:f>
              <xm:sqref>I38</xm:sqref>
            </x14:sparkline>
            <x14:sparkline>
              <xm:f>Beregninger!C38:G38</xm:f>
              <xm:sqref>I39</xm:sqref>
            </x14:sparkline>
            <x14:sparkline>
              <xm:f>Beregninger!C39:G39</xm:f>
              <xm:sqref>I40</xm:sqref>
            </x14:sparkline>
          </x14:sparklines>
        </x14:sparklineGroup>
        <x14:sparklineGroup manualMax="0" manualMin="0" displayEmptyCellsAs="gap" markers="1" first="1" last="1" xr2:uid="{00000000-0003-0000-0300-000000000000}">
          <x14:colorSeries theme="0" tint="-0.34998626667073579"/>
          <x14:colorNegative theme="5"/>
          <x14:colorAxis rgb="FF000000"/>
          <x14:colorMarkers theme="4" tint="-0.499984740745262"/>
          <x14:colorFirst theme="4" tint="-0.499984740745262"/>
          <x14:colorLast theme="4" tint="-0.499984740745262"/>
          <x14:colorHigh theme="4"/>
          <x14:colorLow theme="4"/>
          <x14:sparklines>
            <x14:sparkline>
              <xm:f>Beregninger!C8:G8</xm:f>
              <xm:sqref>B10</xm:sqref>
            </x14:sparkline>
            <x14:sparkline>
              <xm:f>Beregninger!C9:G9</xm:f>
              <xm:sqref>D10</xm:sqref>
            </x14:sparkline>
            <x14:sparkline>
              <xm:f>Beregninger!C10:G10</xm:f>
              <xm:sqref>F10</xm:sqref>
            </x14:sparkline>
            <x14:sparkline>
              <xm:f>Beregninger!C11:G11</xm:f>
              <xm:sqref>H10</xm:sqref>
            </x14:sparkline>
            <x14:sparkline>
              <xm:f>Beregninger!C12:G12</xm:f>
              <xm:sqref>J10</xm:sqref>
            </x14:sparkline>
          </x14:sparklines>
        </x14:sparklineGroup>
      </x14:sparklineGroup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4" tint="-0.499984740745262"/>
    <pageSetUpPr autoPageBreaks="0"/>
  </sheetPr>
  <dimension ref="B1:E9"/>
  <sheetViews>
    <sheetView showGridLines="0" workbookViewId="0">
      <selection activeCell="C13" sqref="C13"/>
    </sheetView>
  </sheetViews>
  <sheetFormatPr defaultColWidth="8.81640625" defaultRowHeight="19.5" customHeight="1"/>
  <cols>
    <col min="1" max="1" width="2.453125" customWidth="1"/>
    <col min="2" max="2" width="4.453125" customWidth="1"/>
    <col min="3" max="3" width="18.453125" customWidth="1"/>
  </cols>
  <sheetData>
    <row r="1" spans="2:5" ht="8.25" customHeight="1">
      <c r="E1" s="2"/>
    </row>
    <row r="2" spans="2:5" ht="38.25" customHeight="1">
      <c r="B2" s="10" t="s">
        <v>12</v>
      </c>
    </row>
    <row r="3" spans="2:5" ht="25.5" customHeight="1">
      <c r="B3" s="41" t="s">
        <v>14</v>
      </c>
    </row>
    <row r="4" spans="2:5" ht="23.25" customHeight="1" thickBot="1">
      <c r="B4" s="51"/>
    </row>
    <row r="5" spans="2:5" ht="19.5" customHeight="1">
      <c r="B5" s="32">
        <v>1</v>
      </c>
      <c r="C5" s="33" t="s">
        <v>31</v>
      </c>
      <c r="D5" s="29" t="str">
        <f>IF(ISBLANK(C5),"← Please select a value from drop-down",IF(COUNTIF($C$5:C5,C5)&gt;1,"You have selected "&amp;C5&amp;" twice.",""))</f>
        <v/>
      </c>
    </row>
    <row r="6" spans="2:5" ht="19.5" customHeight="1">
      <c r="B6" s="34">
        <v>2</v>
      </c>
      <c r="C6" s="35" t="s">
        <v>29</v>
      </c>
      <c r="D6" s="29" t="str">
        <f>IF(ISBLANK(C6),"← Please select a value from drop-down",IF(COUNTIF($C$5:C6,C6)&gt;1,"You have selected "&amp;C6&amp;" twice.",""))</f>
        <v/>
      </c>
    </row>
    <row r="7" spans="2:5" ht="19.5" customHeight="1">
      <c r="B7" s="34">
        <v>3</v>
      </c>
      <c r="C7" s="36" t="s">
        <v>7</v>
      </c>
      <c r="D7" s="29" t="str">
        <f>IF(ISBLANK(C7),"← Please select a value from drop-down",IF(COUNTIF($C$5:C7,C7)&gt;1,"You have selected "&amp;C7&amp;" twice.",""))</f>
        <v/>
      </c>
    </row>
    <row r="8" spans="2:5" ht="19.5" customHeight="1">
      <c r="B8" s="34">
        <v>4</v>
      </c>
      <c r="C8" s="36" t="s">
        <v>6</v>
      </c>
      <c r="D8" s="29" t="str">
        <f>IF(ISBLANK(C8),"← Please select a value from drop-down",IF(COUNTIF($C$5:C8,C8)&gt;1,"You have selected "&amp;C8&amp;" twice.",""))</f>
        <v/>
      </c>
    </row>
    <row r="9" spans="2:5" ht="19.5" customHeight="1" thickBot="1">
      <c r="B9" s="37">
        <v>5</v>
      </c>
      <c r="C9" s="38" t="s">
        <v>8</v>
      </c>
      <c r="D9" s="29" t="str">
        <f>IF(ISBLANK(C9),"← Please select a value from drop-down",IF(COUNTIF($C$5:C9,C9)&gt;1,"You have selected "&amp;C9&amp;" twice.",""))</f>
        <v/>
      </c>
    </row>
  </sheetData>
  <conditionalFormatting sqref="B5:C9">
    <cfRule type="expression" dxfId="0" priority="1">
      <formula>MOD(ROW(),2)</formula>
    </cfRule>
  </conditionalFormatting>
  <dataValidations count="1">
    <dataValidation type="list" allowBlank="1" showInputMessage="1" showErrorMessage="1" sqref="C5:C9" xr:uid="{00000000-0002-0000-0400-000000000000}">
      <formula1>lstMetrics</formula1>
    </dataValidation>
  </dataValidation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H39"/>
  <sheetViews>
    <sheetView workbookViewId="0">
      <selection activeCell="B8" sqref="B8"/>
    </sheetView>
  </sheetViews>
  <sheetFormatPr defaultColWidth="8.81640625" defaultRowHeight="12.5"/>
  <cols>
    <col min="2" max="2" width="32.54296875" customWidth="1"/>
    <col min="4" max="4" width="12" bestFit="1" customWidth="1"/>
  </cols>
  <sheetData>
    <row r="1" spans="1:8" ht="34.5" customHeight="1">
      <c r="A1" s="30" t="s">
        <v>13</v>
      </c>
    </row>
    <row r="2" spans="1:8">
      <c r="D2" s="9" t="s">
        <v>3</v>
      </c>
    </row>
    <row r="3" spans="1:8" ht="19.5" customHeight="1">
      <c r="B3" t="s">
        <v>0</v>
      </c>
      <c r="C3" s="4" t="str">
        <f>SelectedYear</f>
        <v>HIGH-END</v>
      </c>
      <c r="D3" t="e">
        <f ca="1">MATCH(C3,lstYears,0)+1</f>
        <v>#REF!</v>
      </c>
    </row>
    <row r="4" spans="1:8" ht="19.5" customHeight="1">
      <c r="B4" t="s">
        <v>1</v>
      </c>
      <c r="C4" s="4" t="e">
        <f>C3-1</f>
        <v>#VALUE!</v>
      </c>
      <c r="D4" t="e">
        <f ca="1">MATCH(C4,lstYears,0)+1</f>
        <v>#VALUE!</v>
      </c>
    </row>
    <row r="5" spans="1:8" ht="19.5" customHeight="1"/>
    <row r="6" spans="1:8" ht="19.5" customHeight="1" thickBot="1">
      <c r="B6" t="s">
        <v>3</v>
      </c>
      <c r="C6" s="1" t="e">
        <f ca="1">MATCH(C7,lstYears,0)+1</f>
        <v>#VALUE!</v>
      </c>
      <c r="D6" s="1" t="e">
        <f ca="1">MATCH(D7,lstYears,0)+1</f>
        <v>#VALUE!</v>
      </c>
      <c r="E6" s="1" t="e">
        <f ca="1">MATCH(E7,lstYears,0)+1</f>
        <v>#VALUE!</v>
      </c>
      <c r="F6" s="1" t="e">
        <f ca="1">MATCH(F7,lstYears,0)+1</f>
        <v>#VALUE!</v>
      </c>
      <c r="G6" s="1" t="e">
        <f ca="1">MATCH(G7,lstYears,0)+1</f>
        <v>#REF!</v>
      </c>
    </row>
    <row r="7" spans="1:8" ht="20.5" thickBot="1">
      <c r="B7" s="11" t="s">
        <v>2</v>
      </c>
      <c r="C7" s="31" t="e">
        <f>D7-1</f>
        <v>#VALUE!</v>
      </c>
      <c r="D7" s="31" t="e">
        <f>E7-1</f>
        <v>#VALUE!</v>
      </c>
      <c r="E7" s="31" t="e">
        <f>F7-1</f>
        <v>#VALUE!</v>
      </c>
      <c r="F7" s="31" t="e">
        <f>G7-1</f>
        <v>#VALUE!</v>
      </c>
      <c r="G7" s="31" t="str">
        <f>C3</f>
        <v>HIGH-END</v>
      </c>
      <c r="H7" s="11"/>
    </row>
    <row r="8" spans="1:8" ht="19.5" customHeight="1">
      <c r="A8" t="e">
        <f>MATCH(B8,#REF!,0)</f>
        <v>#REF!</v>
      </c>
      <c r="B8" t="str">
        <f>IF('Indst. for centrale målepunkter'!C5="","",'Indst. for centrale målepunkter'!C5)</f>
        <v>ENERGIBESPARELSE</v>
      </c>
      <c r="C8" t="e">
        <f ca="1">IFERROR(INDEX(#REF!,$A8,C$6),NA())</f>
        <v>#N/A</v>
      </c>
      <c r="D8" t="e">
        <f ca="1">IFERROR(INDEX(#REF!,$A8,D$6),NA())</f>
        <v>#N/A</v>
      </c>
      <c r="E8" t="e">
        <f ca="1">IFERROR(INDEX(#REF!,$A8,E$6),NA())</f>
        <v>#N/A</v>
      </c>
      <c r="F8" t="e">
        <f ca="1">IFERROR(INDEX(#REF!,$A8,F$6),NA())</f>
        <v>#N/A</v>
      </c>
      <c r="G8" t="e">
        <f ca="1">IFERROR(INDEX(#REF!,$A8,G$6),NA())</f>
        <v>#N/A</v>
      </c>
      <c r="H8" s="5" t="str">
        <f ca="1">IFERROR(G8/F8-1,"")</f>
        <v/>
      </c>
    </row>
    <row r="9" spans="1:8" ht="19.5" customHeight="1">
      <c r="A9" t="e">
        <f>MATCH(B9,#REF!,0)</f>
        <v>#REF!</v>
      </c>
      <c r="B9" t="str">
        <f>IF('Indst. for centrale målepunkter'!C6="","",'Indst. for centrale målepunkter'!C6)</f>
        <v>KWH UDGIFT ÅRLIGT</v>
      </c>
      <c r="C9" t="e">
        <f ca="1">IFERROR(INDEX(#REF!,$A9,C$6),NA())</f>
        <v>#N/A</v>
      </c>
      <c r="D9" t="e">
        <f ca="1">IFERROR(INDEX(#REF!,$A9,D$6),NA())</f>
        <v>#N/A</v>
      </c>
      <c r="E9" t="e">
        <f ca="1">IFERROR(INDEX(#REF!,$A9,E$6),NA())</f>
        <v>#N/A</v>
      </c>
      <c r="F9" t="e">
        <f ca="1">IFERROR(INDEX(#REF!,$A9,F$6),NA())</f>
        <v>#N/A</v>
      </c>
      <c r="G9" t="e">
        <f ca="1">IFERROR(INDEX(#REF!,$A9,G$6),NA())</f>
        <v>#N/A</v>
      </c>
      <c r="H9" s="5" t="str">
        <f t="shared" ref="H9:H12" ca="1" si="0">IFERROR(G9/F9-1,"")</f>
        <v/>
      </c>
    </row>
    <row r="10" spans="1:8" ht="19.5" customHeight="1">
      <c r="A10" t="e">
        <f>MATCH(B10,#REF!,0)</f>
        <v>#REF!</v>
      </c>
      <c r="B10" t="str">
        <f>IF('Indst. for centrale målepunkter'!C7="","",'Indst. for centrale målepunkter'!C7)</f>
        <v>RENTER</v>
      </c>
      <c r="C10" t="e">
        <f ca="1">IFERROR(INDEX(#REF!,$A10,C$6),NA())</f>
        <v>#N/A</v>
      </c>
      <c r="D10" t="e">
        <f ca="1">IFERROR(INDEX(#REF!,$A10,D$6),NA())</f>
        <v>#N/A</v>
      </c>
      <c r="E10" t="e">
        <f ca="1">IFERROR(INDEX(#REF!,$A10,E$6),NA())</f>
        <v>#N/A</v>
      </c>
      <c r="F10" t="e">
        <f ca="1">IFERROR(INDEX(#REF!,$A10,F$6),NA())</f>
        <v>#N/A</v>
      </c>
      <c r="G10" t="e">
        <f ca="1">IFERROR(INDEX(#REF!,$A10,G$6),NA())</f>
        <v>#N/A</v>
      </c>
      <c r="H10" s="5" t="str">
        <f t="shared" ca="1" si="0"/>
        <v/>
      </c>
    </row>
    <row r="11" spans="1:8" ht="19.5" customHeight="1">
      <c r="A11" t="e">
        <f>MATCH(B11,#REF!,0)</f>
        <v>#REF!</v>
      </c>
      <c r="B11" t="str">
        <f>IF('Indst. for centrale målepunkter'!C8="","",'Indst. for centrale målepunkter'!C8)</f>
        <v>AFSKRIVNINGER</v>
      </c>
      <c r="C11" t="e">
        <f ca="1">IFERROR(INDEX(#REF!,$A11,C$6),NA())</f>
        <v>#N/A</v>
      </c>
      <c r="D11" t="e">
        <f ca="1">IFERROR(INDEX(#REF!,$A11,D$6),NA())</f>
        <v>#N/A</v>
      </c>
      <c r="E11" t="e">
        <f ca="1">IFERROR(INDEX(#REF!,$A11,E$6),NA())</f>
        <v>#N/A</v>
      </c>
      <c r="F11" t="e">
        <f ca="1">IFERROR(INDEX(#REF!,$A11,F$6),NA())</f>
        <v>#N/A</v>
      </c>
      <c r="G11" t="e">
        <f ca="1">IFERROR(INDEX(#REF!,$A11,G$6),NA())</f>
        <v>#N/A</v>
      </c>
      <c r="H11" s="5" t="str">
        <f t="shared" ca="1" si="0"/>
        <v/>
      </c>
    </row>
    <row r="12" spans="1:8" ht="19.5" customHeight="1">
      <c r="A12" t="e">
        <f>MATCH(B12,#REF!,0)</f>
        <v>#REF!</v>
      </c>
      <c r="B12" t="str">
        <f>IF('Indst. for centrale målepunkter'!C9="","",'Indst. for centrale målepunkter'!C9)</f>
        <v>NETTORESULTAT</v>
      </c>
      <c r="C12" t="e">
        <f ca="1">IFERROR(INDEX(#REF!,$A12,C$6),NA())</f>
        <v>#N/A</v>
      </c>
      <c r="D12" t="e">
        <f ca="1">IFERROR(INDEX(#REF!,$A12,D$6),NA())</f>
        <v>#N/A</v>
      </c>
      <c r="E12" t="e">
        <f ca="1">IFERROR(INDEX(#REF!,$A12,E$6),NA())</f>
        <v>#N/A</v>
      </c>
      <c r="F12" t="e">
        <f ca="1">IFERROR(INDEX(#REF!,$A12,F$6),NA())</f>
        <v>#N/A</v>
      </c>
      <c r="G12" t="e">
        <f ca="1">IFERROR(INDEX(#REF!,$A12,G$6),NA())</f>
        <v>#N/A</v>
      </c>
      <c r="H12" s="5" t="str">
        <f t="shared" ca="1" si="0"/>
        <v/>
      </c>
    </row>
    <row r="13" spans="1:8" ht="13" thickBot="1"/>
    <row r="14" spans="1:8" ht="20.5" thickBot="1">
      <c r="B14" s="11" t="s">
        <v>4</v>
      </c>
      <c r="C14" s="11"/>
      <c r="D14" s="11"/>
      <c r="E14" s="11"/>
      <c r="F14" s="11"/>
      <c r="G14" s="11"/>
      <c r="H14" s="11"/>
    </row>
    <row r="15" spans="1:8" ht="19.5" customHeight="1">
      <c r="A15">
        <f>ROWS($B$15:B15)</f>
        <v>1</v>
      </c>
      <c r="B15" t="e">
        <f>IF(#REF!=0,"",#REF!)</f>
        <v>#REF!</v>
      </c>
      <c r="C15" t="e">
        <f>IF(B15="",NA(),IFERROR(INDEX(#REF!,$A15,C$6),NA()))</f>
        <v>#REF!</v>
      </c>
      <c r="D15" t="e">
        <f>IF(B15="",NA(),IFERROR(INDEX(#REF!,$A15,D$6),NA()))</f>
        <v>#REF!</v>
      </c>
      <c r="E15" t="e">
        <f>IF(B15="",NA(),IFERROR(INDEX(#REF!,$A15,E$6),NA()))</f>
        <v>#REF!</v>
      </c>
      <c r="F15" t="e">
        <f>IF(B15="",NA(),IFERROR(INDEX(#REF!,$A15,F$6),NA()))</f>
        <v>#REF!</v>
      </c>
      <c r="G15" t="e">
        <f>IF(B15="",NA(),IFERROR(INDEX(#REF!,$A15,G$6),NA()))</f>
        <v>#REF!</v>
      </c>
    </row>
    <row r="16" spans="1:8" ht="19.5" customHeight="1">
      <c r="A16">
        <f>ROWS($B$15:B16)</f>
        <v>2</v>
      </c>
      <c r="B16" t="e">
        <f>IF(#REF!=0,"",#REF!)</f>
        <v>#REF!</v>
      </c>
      <c r="C16" t="e">
        <f>IF(B16="",NA(),IFERROR(INDEX(#REF!,$A16,C$6),NA()))</f>
        <v>#REF!</v>
      </c>
      <c r="D16" t="e">
        <f>IF(B16="",NA(),IFERROR(INDEX(#REF!,$A16,D$6),NA()))</f>
        <v>#REF!</v>
      </c>
      <c r="E16" t="e">
        <f>IF(B16="",NA(),IFERROR(INDEX(#REF!,$A16,E$6),NA()))</f>
        <v>#REF!</v>
      </c>
      <c r="F16" t="e">
        <f>IF(B16="",NA(),IFERROR(INDEX(#REF!,$A16,F$6),NA()))</f>
        <v>#REF!</v>
      </c>
      <c r="G16" t="e">
        <f>IF(B16="",NA(),IFERROR(INDEX(#REF!,$A16,G$6),NA()))</f>
        <v>#REF!</v>
      </c>
    </row>
    <row r="17" spans="1:7" ht="19.5" customHeight="1">
      <c r="A17">
        <f>ROWS($B$15:B17)</f>
        <v>3</v>
      </c>
      <c r="B17" t="e">
        <f>IF(#REF!=0,"",#REF!)</f>
        <v>#REF!</v>
      </c>
      <c r="C17" t="e">
        <f>IF(B17="",NA(),IFERROR(INDEX(#REF!,$A17,C$6),NA()))</f>
        <v>#REF!</v>
      </c>
      <c r="D17" t="e">
        <f>IF(B17="",NA(),IFERROR(INDEX(#REF!,$A17,D$6),NA()))</f>
        <v>#REF!</v>
      </c>
      <c r="E17" t="e">
        <f>IF(B17="",NA(),IFERROR(INDEX(#REF!,$A17,E$6),NA()))</f>
        <v>#REF!</v>
      </c>
      <c r="F17" t="e">
        <f>IF(B17="",NA(),IFERROR(INDEX(#REF!,$A17,F$6),NA()))</f>
        <v>#REF!</v>
      </c>
      <c r="G17" t="e">
        <f>IF(B17="",NA(),IFERROR(INDEX(#REF!,$A17,G$6),NA()))</f>
        <v>#REF!</v>
      </c>
    </row>
    <row r="18" spans="1:7" ht="19.5" customHeight="1">
      <c r="A18">
        <f>ROWS($B$15:B18)</f>
        <v>4</v>
      </c>
      <c r="B18" t="e">
        <f>IF(#REF!=0,"",#REF!)</f>
        <v>#REF!</v>
      </c>
      <c r="C18" t="e">
        <f>IF(B18="",NA(),IFERROR(INDEX(#REF!,$A18,C$6),NA()))</f>
        <v>#REF!</v>
      </c>
      <c r="D18" t="e">
        <f>IF(B18="",NA(),IFERROR(INDEX(#REF!,$A18,D$6),NA()))</f>
        <v>#REF!</v>
      </c>
      <c r="E18" t="e">
        <f>IF(B18="",NA(),IFERROR(INDEX(#REF!,$A18,E$6),NA()))</f>
        <v>#REF!</v>
      </c>
      <c r="F18" t="e">
        <f>IF(B18="",NA(),IFERROR(INDEX(#REF!,$A18,F$6),NA()))</f>
        <v>#REF!</v>
      </c>
      <c r="G18" t="e">
        <f>IF(B18="",NA(),IFERROR(INDEX(#REF!,$A18,G$6),NA()))</f>
        <v>#REF!</v>
      </c>
    </row>
    <row r="19" spans="1:7" ht="19.5" customHeight="1">
      <c r="A19">
        <f>ROWS($B$15:B19)</f>
        <v>5</v>
      </c>
      <c r="B19" t="e">
        <f>IF(#REF!=0,"",#REF!)</f>
        <v>#REF!</v>
      </c>
      <c r="C19" t="e">
        <f>IF(B19="",NA(),IFERROR(INDEX(#REF!,$A19,C$6),NA()))</f>
        <v>#REF!</v>
      </c>
      <c r="D19" t="e">
        <f>IF(B19="",NA(),IFERROR(INDEX(#REF!,$A19,D$6),NA()))</f>
        <v>#REF!</v>
      </c>
      <c r="E19" t="e">
        <f>IF(B19="",NA(),IFERROR(INDEX(#REF!,$A19,E$6),NA()))</f>
        <v>#REF!</v>
      </c>
      <c r="F19" t="e">
        <f>IF(B19="",NA(),IFERROR(INDEX(#REF!,$A19,F$6),NA()))</f>
        <v>#REF!</v>
      </c>
      <c r="G19" t="e">
        <f>IF(B19="",NA(),IFERROR(INDEX(#REF!,$A19,G$6),NA()))</f>
        <v>#REF!</v>
      </c>
    </row>
    <row r="20" spans="1:7" ht="19.5" customHeight="1">
      <c r="A20">
        <f>ROWS($B$15:B20)</f>
        <v>6</v>
      </c>
      <c r="B20" t="e">
        <f>IF(#REF!=0,"",#REF!)</f>
        <v>#REF!</v>
      </c>
      <c r="C20" t="e">
        <f>IF(B20="",NA(),IFERROR(INDEX(#REF!,$A20,C$6),NA()))</f>
        <v>#REF!</v>
      </c>
      <c r="D20" t="e">
        <f>IF(B20="",NA(),IFERROR(INDEX(#REF!,$A20,D$6),NA()))</f>
        <v>#REF!</v>
      </c>
      <c r="E20" t="e">
        <f>IF(B20="",NA(),IFERROR(INDEX(#REF!,$A20,E$6),NA()))</f>
        <v>#REF!</v>
      </c>
      <c r="F20" t="e">
        <f>IF(B20="",NA(),IFERROR(INDEX(#REF!,$A20,F$6),NA()))</f>
        <v>#REF!</v>
      </c>
      <c r="G20" t="e">
        <f>IF(B20="",NA(),IFERROR(INDEX(#REF!,$A20,G$6),NA()))</f>
        <v>#REF!</v>
      </c>
    </row>
    <row r="21" spans="1:7" ht="19.5" customHeight="1">
      <c r="A21">
        <f>ROWS($B$15:B21)</f>
        <v>7</v>
      </c>
      <c r="B21" t="e">
        <f>IF(#REF!=0,"",#REF!)</f>
        <v>#REF!</v>
      </c>
      <c r="C21" t="e">
        <f>IF(B21="",NA(),IFERROR(INDEX(#REF!,$A21,C$6),NA()))</f>
        <v>#REF!</v>
      </c>
      <c r="D21" t="e">
        <f>IF(B21="",NA(),IFERROR(INDEX(#REF!,$A21,D$6),NA()))</f>
        <v>#REF!</v>
      </c>
      <c r="E21" t="e">
        <f>IF(B21="",NA(),IFERROR(INDEX(#REF!,$A21,E$6),NA()))</f>
        <v>#REF!</v>
      </c>
      <c r="F21" t="e">
        <f>IF(B21="",NA(),IFERROR(INDEX(#REF!,$A21,F$6),NA()))</f>
        <v>#REF!</v>
      </c>
      <c r="G21" t="e">
        <f>IF(B21="",NA(),IFERROR(INDEX(#REF!,$A21,G$6),NA()))</f>
        <v>#REF!</v>
      </c>
    </row>
    <row r="22" spans="1:7" ht="19.5" customHeight="1">
      <c r="A22">
        <f>ROWS($B$15:B22)</f>
        <v>8</v>
      </c>
      <c r="B22" t="e">
        <f>IF(#REF!=0,"",#REF!)</f>
        <v>#REF!</v>
      </c>
      <c r="C22" t="e">
        <f>IF(B22="",NA(),IFERROR(INDEX(#REF!,$A22,C$6),NA()))</f>
        <v>#REF!</v>
      </c>
      <c r="D22" t="e">
        <f>IF(B22="",NA(),IFERROR(INDEX(#REF!,$A22,D$6),NA()))</f>
        <v>#REF!</v>
      </c>
      <c r="E22" t="e">
        <f>IF(B22="",NA(),IFERROR(INDEX(#REF!,$A22,E$6),NA()))</f>
        <v>#REF!</v>
      </c>
      <c r="F22" t="e">
        <f>IF(B22="",NA(),IFERROR(INDEX(#REF!,$A22,F$6),NA()))</f>
        <v>#REF!</v>
      </c>
      <c r="G22" t="e">
        <f>IF(B22="",NA(),IFERROR(INDEX(#REF!,$A22,G$6),NA()))</f>
        <v>#REF!</v>
      </c>
    </row>
    <row r="23" spans="1:7" ht="19.5" customHeight="1">
      <c r="A23">
        <f>ROWS($B$15:B23)</f>
        <v>9</v>
      </c>
      <c r="B23" t="e">
        <f>IF(#REF!=0,"",#REF!)</f>
        <v>#REF!</v>
      </c>
      <c r="C23" t="e">
        <f>IF(B23="",NA(),IFERROR(INDEX(#REF!,$A23,C$6),NA()))</f>
        <v>#REF!</v>
      </c>
      <c r="D23" t="e">
        <f>IF(B23="",NA(),IFERROR(INDEX(#REF!,$A23,D$6),NA()))</f>
        <v>#REF!</v>
      </c>
      <c r="E23" t="e">
        <f>IF(B23="",NA(),IFERROR(INDEX(#REF!,$A23,E$6),NA()))</f>
        <v>#REF!</v>
      </c>
      <c r="F23" t="e">
        <f>IF(B23="",NA(),IFERROR(INDEX(#REF!,$A23,F$6),NA()))</f>
        <v>#REF!</v>
      </c>
      <c r="G23" t="e">
        <f>IF(B23="",NA(),IFERROR(INDEX(#REF!,$A23,G$6),NA()))</f>
        <v>#REF!</v>
      </c>
    </row>
    <row r="24" spans="1:7" ht="19.5" customHeight="1">
      <c r="A24">
        <f>ROWS($B$15:B24)</f>
        <v>10</v>
      </c>
      <c r="B24" t="e">
        <f>IF(#REF!=0,"",#REF!)</f>
        <v>#REF!</v>
      </c>
      <c r="C24" t="e">
        <f>IF(B24="",NA(),IFERROR(INDEX(#REF!,$A24,C$6),NA()))</f>
        <v>#REF!</v>
      </c>
      <c r="D24" t="e">
        <f>IF(B24="",NA(),IFERROR(INDEX(#REF!,$A24,D$6),NA()))</f>
        <v>#REF!</v>
      </c>
      <c r="E24" t="e">
        <f>IF(B24="",NA(),IFERROR(INDEX(#REF!,$A24,E$6),NA()))</f>
        <v>#REF!</v>
      </c>
      <c r="F24" t="e">
        <f>IF(B24="",NA(),IFERROR(INDEX(#REF!,$A24,F$6),NA()))</f>
        <v>#REF!</v>
      </c>
      <c r="G24" t="e">
        <f>IF(B24="",NA(),IFERROR(INDEX(#REF!,$A24,G$6),NA()))</f>
        <v>#REF!</v>
      </c>
    </row>
    <row r="25" spans="1:7" ht="19.5" customHeight="1">
      <c r="A25">
        <f>ROWS($B$15:B25)</f>
        <v>11</v>
      </c>
      <c r="B25" t="e">
        <f>IF(#REF!=0,"",#REF!)</f>
        <v>#REF!</v>
      </c>
      <c r="C25" t="e">
        <f>IF(B25="",NA(),IFERROR(INDEX(#REF!,$A25,C$6),NA()))</f>
        <v>#REF!</v>
      </c>
      <c r="D25" t="e">
        <f>IF(B25="",NA(),IFERROR(INDEX(#REF!,$A25,D$6),NA()))</f>
        <v>#REF!</v>
      </c>
      <c r="E25" t="e">
        <f>IF(B25="",NA(),IFERROR(INDEX(#REF!,$A25,E$6),NA()))</f>
        <v>#REF!</v>
      </c>
      <c r="F25" t="e">
        <f>IF(B25="",NA(),IFERROR(INDEX(#REF!,$A25,F$6),NA()))</f>
        <v>#REF!</v>
      </c>
      <c r="G25" t="e">
        <f>IF(B25="",NA(),IFERROR(INDEX(#REF!,$A25,G$6),NA()))</f>
        <v>#REF!</v>
      </c>
    </row>
    <row r="26" spans="1:7" ht="19.5" customHeight="1">
      <c r="A26">
        <f>ROWS($B$15:B26)</f>
        <v>12</v>
      </c>
      <c r="B26" t="e">
        <f>IF(#REF!=0,"",#REF!)</f>
        <v>#REF!</v>
      </c>
      <c r="C26" t="e">
        <f>IF(B26="",NA(),IFERROR(INDEX(#REF!,$A26,C$6),NA()))</f>
        <v>#REF!</v>
      </c>
      <c r="D26" t="e">
        <f>IF(B26="",NA(),IFERROR(INDEX(#REF!,$A26,D$6),NA()))</f>
        <v>#REF!</v>
      </c>
      <c r="E26" t="e">
        <f>IF(B26="",NA(),IFERROR(INDEX(#REF!,$A26,E$6),NA()))</f>
        <v>#REF!</v>
      </c>
      <c r="F26" t="e">
        <f>IF(B26="",NA(),IFERROR(INDEX(#REF!,$A26,F$6),NA()))</f>
        <v>#REF!</v>
      </c>
      <c r="G26" t="e">
        <f>IF(B26="",NA(),IFERROR(INDEX(#REF!,$A26,G$6),NA()))</f>
        <v>#REF!</v>
      </c>
    </row>
    <row r="27" spans="1:7" ht="19.5" customHeight="1">
      <c r="A27">
        <f>ROWS($B$15:B27)</f>
        <v>13</v>
      </c>
      <c r="B27" t="e">
        <f>IF(#REF!=0,"",#REF!)</f>
        <v>#REF!</v>
      </c>
      <c r="C27" t="e">
        <f>IF(B27="",NA(),IFERROR(INDEX(#REF!,$A27,C$6),NA()))</f>
        <v>#REF!</v>
      </c>
      <c r="D27" t="e">
        <f>IF(B27="",NA(),IFERROR(INDEX(#REF!,$A27,D$6),NA()))</f>
        <v>#REF!</v>
      </c>
      <c r="E27" t="e">
        <f>IF(B27="",NA(),IFERROR(INDEX(#REF!,$A27,E$6),NA()))</f>
        <v>#REF!</v>
      </c>
      <c r="F27" t="e">
        <f>IF(B27="",NA(),IFERROR(INDEX(#REF!,$A27,F$6),NA()))</f>
        <v>#REF!</v>
      </c>
      <c r="G27" t="e">
        <f>IF(B27="",NA(),IFERROR(INDEX(#REF!,$A27,G$6),NA()))</f>
        <v>#REF!</v>
      </c>
    </row>
    <row r="28" spans="1:7" ht="19.5" customHeight="1">
      <c r="A28">
        <f>ROWS($B$15:B28)</f>
        <v>14</v>
      </c>
      <c r="B28" t="e">
        <f>IF(#REF!=0,"",#REF!)</f>
        <v>#REF!</v>
      </c>
      <c r="C28" t="e">
        <f>IF(B28="",NA(),IFERROR(INDEX(#REF!,$A28,C$6),NA()))</f>
        <v>#REF!</v>
      </c>
      <c r="D28" t="e">
        <f>IF(B28="",NA(),IFERROR(INDEX(#REF!,$A28,D$6),NA()))</f>
        <v>#REF!</v>
      </c>
      <c r="E28" t="e">
        <f>IF(B28="",NA(),IFERROR(INDEX(#REF!,$A28,E$6),NA()))</f>
        <v>#REF!</v>
      </c>
      <c r="F28" t="e">
        <f>IF(B28="",NA(),IFERROR(INDEX(#REF!,$A28,F$6),NA()))</f>
        <v>#REF!</v>
      </c>
      <c r="G28" t="e">
        <f>IF(B28="",NA(),IFERROR(INDEX(#REF!,$A28,G$6),NA()))</f>
        <v>#REF!</v>
      </c>
    </row>
    <row r="29" spans="1:7" ht="19.5" customHeight="1">
      <c r="A29">
        <f>ROWS($B$15:B29)</f>
        <v>15</v>
      </c>
      <c r="B29" t="e">
        <f>IF(#REF!=0,"",#REF!)</f>
        <v>#REF!</v>
      </c>
      <c r="C29" t="e">
        <f>IF(B29="",NA(),IFERROR(INDEX(#REF!,$A29,C$6),NA()))</f>
        <v>#REF!</v>
      </c>
      <c r="D29" t="e">
        <f>IF(B29="",NA(),IFERROR(INDEX(#REF!,$A29,D$6),NA()))</f>
        <v>#REF!</v>
      </c>
      <c r="E29" t="e">
        <f>IF(B29="",NA(),IFERROR(INDEX(#REF!,$A29,E$6),NA()))</f>
        <v>#REF!</v>
      </c>
      <c r="F29" t="e">
        <f>IF(B29="",NA(),IFERROR(INDEX(#REF!,$A29,F$6),NA()))</f>
        <v>#REF!</v>
      </c>
      <c r="G29" t="e">
        <f>IF(B29="",NA(),IFERROR(INDEX(#REF!,$A29,G$6),NA()))</f>
        <v>#REF!</v>
      </c>
    </row>
    <row r="30" spans="1:7" ht="19.5" customHeight="1">
      <c r="A30">
        <f>ROWS($B$15:B30)</f>
        <v>16</v>
      </c>
      <c r="B30" t="e">
        <f>IF(#REF!=0,"",#REF!)</f>
        <v>#REF!</v>
      </c>
      <c r="C30" t="e">
        <f>IF(B30="",NA(),IFERROR(INDEX(#REF!,$A30,C$6),NA()))</f>
        <v>#REF!</v>
      </c>
      <c r="D30" t="e">
        <f>IF(B30="",NA(),IFERROR(INDEX(#REF!,$A30,D$6),NA()))</f>
        <v>#REF!</v>
      </c>
      <c r="E30" t="e">
        <f>IF(B30="",NA(),IFERROR(INDEX(#REF!,$A30,E$6),NA()))</f>
        <v>#REF!</v>
      </c>
      <c r="F30" t="e">
        <f>IF(B30="",NA(),IFERROR(INDEX(#REF!,$A30,F$6),NA()))</f>
        <v>#REF!</v>
      </c>
      <c r="G30" t="e">
        <f>IF(B30="",NA(),IFERROR(INDEX(#REF!,$A30,G$6),NA()))</f>
        <v>#REF!</v>
      </c>
    </row>
    <row r="31" spans="1:7" ht="19.5" customHeight="1">
      <c r="A31">
        <f>ROWS($B$15:B31)</f>
        <v>17</v>
      </c>
      <c r="B31" t="e">
        <f>IF(#REF!=0,"",#REF!)</f>
        <v>#REF!</v>
      </c>
      <c r="C31" t="e">
        <f>IF(B31="",NA(),IFERROR(INDEX(#REF!,$A31,C$6),NA()))</f>
        <v>#REF!</v>
      </c>
      <c r="D31" t="e">
        <f>IF(B31="",NA(),IFERROR(INDEX(#REF!,$A31,D$6),NA()))</f>
        <v>#REF!</v>
      </c>
      <c r="E31" t="e">
        <f>IF(B31="",NA(),IFERROR(INDEX(#REF!,$A31,E$6),NA()))</f>
        <v>#REF!</v>
      </c>
      <c r="F31" t="e">
        <f>IF(B31="",NA(),IFERROR(INDEX(#REF!,$A31,F$6),NA()))</f>
        <v>#REF!</v>
      </c>
      <c r="G31" t="e">
        <f>IF(B31="",NA(),IFERROR(INDEX(#REF!,$A31,G$6),NA()))</f>
        <v>#REF!</v>
      </c>
    </row>
    <row r="32" spans="1:7" ht="19.5" customHeight="1">
      <c r="A32">
        <f>ROWS($B$15:B32)</f>
        <v>18</v>
      </c>
      <c r="B32" t="e">
        <f>IF(#REF!=0,"",#REF!)</f>
        <v>#REF!</v>
      </c>
      <c r="C32" t="e">
        <f>IF(B32="",NA(),IFERROR(INDEX(#REF!,$A32,C$6),NA()))</f>
        <v>#REF!</v>
      </c>
      <c r="D32" t="e">
        <f>IF(B32="",NA(),IFERROR(INDEX(#REF!,$A32,D$6),NA()))</f>
        <v>#REF!</v>
      </c>
      <c r="E32" t="e">
        <f>IF(B32="",NA(),IFERROR(INDEX(#REF!,$A32,E$6),NA()))</f>
        <v>#REF!</v>
      </c>
      <c r="F32" t="e">
        <f>IF(B32="",NA(),IFERROR(INDEX(#REF!,$A32,F$6),NA()))</f>
        <v>#REF!</v>
      </c>
      <c r="G32" t="e">
        <f>IF(B32="",NA(),IFERROR(INDEX(#REF!,$A32,G$6),NA()))</f>
        <v>#REF!</v>
      </c>
    </row>
    <row r="33" spans="1:7" ht="19.5" customHeight="1">
      <c r="A33">
        <f>ROWS($B$15:B33)</f>
        <v>19</v>
      </c>
      <c r="B33" t="e">
        <f>IF(#REF!=0,"",#REF!)</f>
        <v>#REF!</v>
      </c>
      <c r="C33" t="e">
        <f>IF(B33="",NA(),IFERROR(INDEX(#REF!,$A33,C$6),NA()))</f>
        <v>#REF!</v>
      </c>
      <c r="D33" t="e">
        <f>IF(B33="",NA(),IFERROR(INDEX(#REF!,$A33,D$6),NA()))</f>
        <v>#REF!</v>
      </c>
      <c r="E33" t="e">
        <f>IF(B33="",NA(),IFERROR(INDEX(#REF!,$A33,E$6),NA()))</f>
        <v>#REF!</v>
      </c>
      <c r="F33" t="e">
        <f>IF(B33="",NA(),IFERROR(INDEX(#REF!,$A33,F$6),NA()))</f>
        <v>#REF!</v>
      </c>
      <c r="G33" t="e">
        <f>IF(B33="",NA(),IFERROR(INDEX(#REF!,$A33,G$6),NA()))</f>
        <v>#REF!</v>
      </c>
    </row>
    <row r="34" spans="1:7" ht="19.5" customHeight="1">
      <c r="A34">
        <f>ROWS($B$15:B34)</f>
        <v>20</v>
      </c>
      <c r="B34" t="e">
        <f>IF(#REF!=0,"",#REF!)</f>
        <v>#REF!</v>
      </c>
      <c r="C34" t="e">
        <f>IF(B34="",NA(),IFERROR(INDEX(#REF!,$A34,C$6),NA()))</f>
        <v>#REF!</v>
      </c>
      <c r="D34" t="e">
        <f>IF(B34="",NA(),IFERROR(INDEX(#REF!,$A34,D$6),NA()))</f>
        <v>#REF!</v>
      </c>
      <c r="E34" t="e">
        <f>IF(B34="",NA(),IFERROR(INDEX(#REF!,$A34,E$6),NA()))</f>
        <v>#REF!</v>
      </c>
      <c r="F34" t="e">
        <f>IF(B34="",NA(),IFERROR(INDEX(#REF!,$A34,F$6),NA()))</f>
        <v>#REF!</v>
      </c>
      <c r="G34" t="e">
        <f>IF(B34="",NA(),IFERROR(INDEX(#REF!,$A34,G$6),NA()))</f>
        <v>#REF!</v>
      </c>
    </row>
    <row r="35" spans="1:7" ht="19.5" customHeight="1">
      <c r="A35">
        <f>ROWS($B$15:B35)</f>
        <v>21</v>
      </c>
      <c r="B35" t="e">
        <f>IF(#REF!=0,"",#REF!)</f>
        <v>#REF!</v>
      </c>
      <c r="C35" t="e">
        <f>IF(B35="",NA(),IFERROR(INDEX(#REF!,$A35,C$6),NA()))</f>
        <v>#REF!</v>
      </c>
      <c r="D35" t="e">
        <f>IF(B35="",NA(),IFERROR(INDEX(#REF!,$A35,D$6),NA()))</f>
        <v>#REF!</v>
      </c>
      <c r="E35" t="e">
        <f>IF(B35="",NA(),IFERROR(INDEX(#REF!,$A35,E$6),NA()))</f>
        <v>#REF!</v>
      </c>
      <c r="F35" t="e">
        <f>IF(B35="",NA(),IFERROR(INDEX(#REF!,$A35,F$6),NA()))</f>
        <v>#REF!</v>
      </c>
      <c r="G35" t="e">
        <f>IF(B35="",NA(),IFERROR(INDEX(#REF!,$A35,G$6),NA()))</f>
        <v>#REF!</v>
      </c>
    </row>
    <row r="36" spans="1:7" ht="19.5" customHeight="1">
      <c r="A36">
        <f>ROWS($B$15:B36)</f>
        <v>22</v>
      </c>
      <c r="B36" t="e">
        <f>IF(#REF!=0,"",#REF!)</f>
        <v>#REF!</v>
      </c>
      <c r="C36" t="e">
        <f>IF(B36="",NA(),IFERROR(INDEX(#REF!,$A36,C$6),NA()))</f>
        <v>#REF!</v>
      </c>
      <c r="D36" t="e">
        <f>IF(B36="",NA(),IFERROR(INDEX(#REF!,$A36,D$6),NA()))</f>
        <v>#REF!</v>
      </c>
      <c r="E36" t="e">
        <f>IF(B36="",NA(),IFERROR(INDEX(#REF!,$A36,E$6),NA()))</f>
        <v>#REF!</v>
      </c>
      <c r="F36" t="e">
        <f>IF(B36="",NA(),IFERROR(INDEX(#REF!,$A36,F$6),NA()))</f>
        <v>#REF!</v>
      </c>
      <c r="G36" t="e">
        <f>IF(B36="",NA(),IFERROR(INDEX(#REF!,$A36,G$6),NA()))</f>
        <v>#REF!</v>
      </c>
    </row>
    <row r="37" spans="1:7" ht="19.5" customHeight="1">
      <c r="A37">
        <f>ROWS($B$15:B37)</f>
        <v>23</v>
      </c>
      <c r="B37" t="e">
        <f>IF(#REF!=0,"",#REF!)</f>
        <v>#REF!</v>
      </c>
      <c r="C37" t="e">
        <f>IF(B37="",NA(),IFERROR(INDEX(#REF!,$A37,C$6),NA()))</f>
        <v>#REF!</v>
      </c>
      <c r="D37" t="e">
        <f>IF(B37="",NA(),IFERROR(INDEX(#REF!,$A37,D$6),NA()))</f>
        <v>#REF!</v>
      </c>
      <c r="E37" t="e">
        <f>IF(B37="",NA(),IFERROR(INDEX(#REF!,$A37,E$6),NA()))</f>
        <v>#REF!</v>
      </c>
      <c r="F37" t="e">
        <f>IF(B37="",NA(),IFERROR(INDEX(#REF!,$A37,F$6),NA()))</f>
        <v>#REF!</v>
      </c>
      <c r="G37" t="e">
        <f>IF(B37="",NA(),IFERROR(INDEX(#REF!,$A37,G$6),NA()))</f>
        <v>#REF!</v>
      </c>
    </row>
    <row r="38" spans="1:7" ht="19.5" customHeight="1">
      <c r="A38">
        <f>ROWS($B$15:B38)</f>
        <v>24</v>
      </c>
      <c r="B38" t="e">
        <f>IF(#REF!=0,"",#REF!)</f>
        <v>#REF!</v>
      </c>
      <c r="C38" t="e">
        <f>IF(B38="",NA(),IFERROR(INDEX(#REF!,$A38,C$6),NA()))</f>
        <v>#REF!</v>
      </c>
      <c r="D38" t="e">
        <f>IF(B38="",NA(),IFERROR(INDEX(#REF!,$A38,D$6),NA()))</f>
        <v>#REF!</v>
      </c>
      <c r="E38" t="e">
        <f>IF(B38="",NA(),IFERROR(INDEX(#REF!,$A38,E$6),NA()))</f>
        <v>#REF!</v>
      </c>
      <c r="F38" t="e">
        <f>IF(B38="",NA(),IFERROR(INDEX(#REF!,$A38,F$6),NA()))</f>
        <v>#REF!</v>
      </c>
      <c r="G38" t="e">
        <f>IF(B38="",NA(),IFERROR(INDEX(#REF!,$A38,G$6),NA()))</f>
        <v>#REF!</v>
      </c>
    </row>
    <row r="39" spans="1:7" ht="19.5" customHeight="1">
      <c r="A39">
        <f>ROWS($B$15:B39)</f>
        <v>25</v>
      </c>
      <c r="B39" t="e">
        <f>IF(#REF!=0,"",#REF!)</f>
        <v>#REF!</v>
      </c>
      <c r="C39" t="e">
        <f>IF(B39="",NA(),IFERROR(INDEX(#REF!,$A39,C$6),NA()))</f>
        <v>#REF!</v>
      </c>
      <c r="D39" t="e">
        <f>IF(B39="",NA(),IFERROR(INDEX(#REF!,$A39,D$6),NA()))</f>
        <v>#REF!</v>
      </c>
      <c r="E39" t="e">
        <f>IF(B39="",NA(),IFERROR(INDEX(#REF!,$A39,E$6),NA()))</f>
        <v>#REF!</v>
      </c>
      <c r="F39" t="e">
        <f>IF(B39="",NA(),IFERROR(INDEX(#REF!,$A39,F$6),NA()))</f>
        <v>#REF!</v>
      </c>
      <c r="G39" t="e">
        <f>IF(B39="",NA(),IFERROR(INDEX(#REF!,$A39,G$6),NA()))</f>
        <v>#REF!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ebc134-8c55-4ce4-8f6f-da0a6e58d994" xsi:nil="true"/>
    <lcf76f155ced4ddcb4097134ff3c332f xmlns="0be2d67f-8a7c-4c83-803f-b0daa194a94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9A3D0482B34745A3526C5E53F4C7E4" ma:contentTypeVersion="20" ma:contentTypeDescription="Create a new document." ma:contentTypeScope="" ma:versionID="3a77f9af32aa424515bcb419b2de92b8">
  <xsd:schema xmlns:xsd="http://www.w3.org/2001/XMLSchema" xmlns:xs="http://www.w3.org/2001/XMLSchema" xmlns:p="http://schemas.microsoft.com/office/2006/metadata/properties" xmlns:ns2="0be2d67f-8a7c-4c83-803f-b0daa194a947" xmlns:ns3="fbebc134-8c55-4ce4-8f6f-da0a6e58d994" targetNamespace="http://schemas.microsoft.com/office/2006/metadata/properties" ma:root="true" ma:fieldsID="20b4a526663f0db07edde5aa5aa47ff3" ns2:_="" ns3:_="">
    <xsd:import namespace="0be2d67f-8a7c-4c83-803f-b0daa194a947"/>
    <xsd:import namespace="fbebc134-8c55-4ce4-8f6f-da0a6e58d9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2d67f-8a7c-4c83-803f-b0daa194a9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ac77e97-b14b-43d6-8dcd-797f20dbe4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ebc134-8c55-4ce4-8f6f-da0a6e58d99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1601fbb-cd44-4728-8f1c-f54129aeb853}" ma:internalName="TaxCatchAll" ma:showField="CatchAllData" ma:web="fbebc134-8c55-4ce4-8f6f-da0a6e58d9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ABBB49-83B5-42F2-A8EC-D752C1C6E3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D6A295-233C-4750-94AB-2348E3E2452D}">
  <ds:schemaRefs>
    <ds:schemaRef ds:uri="http://schemas.microsoft.com/office/2006/metadata/properties"/>
    <ds:schemaRef ds:uri="http://schemas.microsoft.com/office/infopath/2007/PartnerControls"/>
    <ds:schemaRef ds:uri="fbebc134-8c55-4ce4-8f6f-da0a6e58d994"/>
    <ds:schemaRef ds:uri="0be2d67f-8a7c-4c83-803f-b0daa194a947"/>
  </ds:schemaRefs>
</ds:datastoreItem>
</file>

<file path=customXml/itemProps3.xml><?xml version="1.0" encoding="utf-8"?>
<ds:datastoreItem xmlns:ds="http://schemas.openxmlformats.org/officeDocument/2006/customXml" ds:itemID="{6E8F4E55-4BDA-49EC-91F3-807F8C68BD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e2d67f-8a7c-4c83-803f-b0daa194a947"/>
    <ds:schemaRef ds:uri="fbebc134-8c55-4ce4-8f6f-da0a6e58d9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9</vt:i4>
      </vt:variant>
      <vt:variant>
        <vt:lpstr>Namngivna områden</vt:lpstr>
      </vt:variant>
      <vt:variant>
        <vt:i4>5</vt:i4>
      </vt:variant>
    </vt:vector>
  </HeadingPairs>
  <TitlesOfParts>
    <vt:vector size="14" baseType="lpstr">
      <vt:lpstr>Enkel beräkning</vt:lpstr>
      <vt:lpstr>Jämförelse av lösningar</vt:lpstr>
      <vt:lpstr>Beräkning flera armaturtyper</vt:lpstr>
      <vt:lpstr>Samlad översikt</vt:lpstr>
      <vt:lpstr>L-faktor</vt:lpstr>
      <vt:lpstr>Netto LED Retrofit UDEN TILSKUD</vt:lpstr>
      <vt:lpstr>Sammenligning - Energiberegning</vt:lpstr>
      <vt:lpstr>Indst. for centrale målepunkter</vt:lpstr>
      <vt:lpstr>Beregninger</vt:lpstr>
      <vt:lpstr>SelectedYear</vt:lpstr>
      <vt:lpstr>'Beräkning flera armaturtyper'!Utskriftsområde</vt:lpstr>
      <vt:lpstr>'Enkel beräkning'!Utskriftsområde</vt:lpstr>
      <vt:lpstr>'Jämförelse av lösningar'!Utskriftsområde</vt:lpstr>
      <vt:lpstr>'Samlad översikt'!Utskriftsområde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cp:lastPrinted>2022-09-07T10:19:58Z</cp:lastPrinted>
  <dcterms:created xsi:type="dcterms:W3CDTF">2015-03-19T11:59:23Z</dcterms:created>
  <dcterms:modified xsi:type="dcterms:W3CDTF">2023-04-21T08:39:01Z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TC028020499991</vt:lpwstr>
  </property>
  <property fmtid="{D5CDD505-2E9C-101B-9397-08002B2CF9AE}" pid="3" name="ContentTypeId">
    <vt:lpwstr>0x010100689A3D0482B34745A3526C5E53F4C7E4</vt:lpwstr>
  </property>
  <property fmtid="{D5CDD505-2E9C-101B-9397-08002B2CF9AE}" pid="4" name="MediaServiceImageTags">
    <vt:lpwstr/>
  </property>
</Properties>
</file>